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firstSheet="2" activeTab="14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јеленко р.бања" sheetId="14" r:id="rId14"/>
    <sheet name="обдан.читлук" sheetId="15" r:id="rId15"/>
    <sheet name="ADRESE" sheetId="16" state="hidden" r:id="rId16"/>
  </sheets>
  <definedNames>
    <definedName name="_xlnm.Print_Area" localSheetId="0">'невен'!$A$1:$N$39</definedName>
  </definedNames>
  <calcPr fullCalcOnLoad="1"/>
</workbook>
</file>

<file path=xl/sharedStrings.xml><?xml version="1.0" encoding="utf-8"?>
<sst xmlns="http://schemas.openxmlformats.org/spreadsheetml/2006/main" count="1268" uniqueCount="118">
  <si>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</si>
  <si>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</si>
  <si>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</si>
  <si>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</si>
  <si>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</si>
  <si>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</si>
  <si>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</si>
  <si>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</si>
  <si>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</si>
  <si>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</si>
  <si>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</si>
  <si>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</si>
  <si>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</si>
  <si>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</si>
  <si>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</si>
  <si>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</si>
  <si>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</si>
  <si>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</si>
  <si>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</si>
  <si>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</si>
  <si>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</si>
  <si>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</si>
  <si>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</si>
  <si>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</si>
  <si>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</si>
  <si>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</si>
  <si>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</si>
  <si>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</si>
  <si>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</si>
  <si>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</si>
  <si>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</si>
  <si>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</si>
  <si>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</si>
  <si>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</si>
  <si>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</si>
  <si>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</si>
  <si>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</si>
  <si>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</si>
  <si>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</si>
  <si>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</si>
  <si>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</si>
  <si>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</si>
  <si>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</si>
  <si>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</si>
  <si>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</si>
  <si>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</si>
  <si>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</si>
  <si>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</si>
  <si>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</si>
  <si>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</si>
  <si>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</si>
  <si>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</si>
  <si>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</si>
  <si>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</si>
  <si>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</si>
  <si>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</si>
  <si>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</si>
  <si>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</si>
  <si>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</si>
  <si>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</si>
  <si>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</si>
  <si>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</si>
  <si>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</si>
  <si>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</si>
  <si>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</si>
  <si>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</si>
  <si>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</si>
  <si>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</si>
  <si>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</si>
  <si>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</si>
  <si>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</si>
  <si>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</si>
  <si>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</si>
  <si>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</si>
  <si>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</si>
  <si>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</si>
  <si>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</si>
  <si>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</si>
  <si>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</si>
  <si>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</si>
  <si>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</si>
  <si>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</si>
  <si>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</si>
  <si>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</si>
  <si>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</si>
  <si>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</si>
  <si>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</si>
  <si>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</si>
  <si>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</si>
  <si>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</si>
  <si>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</si>
  <si>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</si>
  <si>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</si>
  <si>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</si>
  <si>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</si>
  <si>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</si>
  <si>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</si>
  <si>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</si>
  <si>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</si>
  <si>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</si>
  <si>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</si>
  <si>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</si>
  <si>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</si>
  <si>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</si>
  <si>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</si>
  <si>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</si>
  <si>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</si>
  <si>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</si>
  <si>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</si>
  <si>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,</t>
  </si>
  <si>
    <t>ФИСКУЛТУРНА САЛА</t>
  </si>
  <si>
    <t>да - за предшколску децу</t>
  </si>
  <si>
    <t>snaga</t>
  </si>
  <si>
    <t>os</t>
  </si>
  <si>
    <t>REAKT</t>
  </si>
  <si>
    <t>OS</t>
  </si>
  <si>
    <t>PREKO</t>
  </si>
  <si>
    <t>kw</t>
  </si>
</sst>
</file>

<file path=xl/styles.xml><?xml version="1.0" encoding="utf-8"?>
<styleSheet xmlns="http://schemas.openxmlformats.org/spreadsheetml/2006/main">
  <numFmts count="1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</numFmts>
  <fonts count="31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3" fontId="0" fillId="0" borderId="70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70" xfId="0" applyNumberForma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/>
    </xf>
    <xf numFmtId="4" fontId="27" fillId="0" borderId="16" xfId="0" applyNumberFormat="1" applyFont="1" applyBorder="1" applyAlignment="1">
      <alignment horizontal="center" vertical="center"/>
    </xf>
    <xf numFmtId="4" fontId="27" fillId="0" borderId="22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4" fontId="27" fillId="0" borderId="20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4" fontId="27" fillId="0" borderId="78" xfId="0" applyNumberFormat="1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78" xfId="0" applyNumberForma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8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76" xfId="0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" fillId="0" borderId="8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92" xfId="0" applyNumberFormat="1" applyBorder="1" applyAlignment="1">
      <alignment horizontal="center" vertical="center"/>
    </xf>
    <xf numFmtId="4" fontId="0" fillId="0" borderId="93" xfId="0" applyNumberForma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3" fontId="0" fillId="0" borderId="95" xfId="0" applyNumberFormat="1" applyBorder="1" applyAlignment="1">
      <alignment horizontal="center" vertical="center"/>
    </xf>
    <xf numFmtId="3" fontId="0" fillId="0" borderId="96" xfId="0" applyNumberForma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" fontId="0" fillId="0" borderId="96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4" fontId="0" fillId="0" borderId="75" xfId="0" applyNumberForma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0" fontId="0" fillId="0" borderId="5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50" zoomScalePageLayoutView="0" workbookViewId="0" topLeftCell="A10">
      <selection activeCell="C34" sqref="C34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1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63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66</v>
      </c>
      <c r="M5" s="45"/>
    </row>
    <row r="6" spans="1:14" ht="14.25" customHeight="1" thickTop="1">
      <c r="A6" s="220" t="s">
        <v>5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4.25" customHeight="1" thickBot="1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14.25" customHeight="1" thickBot="1" thickTop="1">
      <c r="A8" s="210" t="s">
        <v>6</v>
      </c>
      <c r="B8" s="245" t="s">
        <v>7</v>
      </c>
      <c r="C8" s="246"/>
      <c r="D8" s="247"/>
      <c r="E8" s="245" t="s">
        <v>11</v>
      </c>
      <c r="F8" s="247"/>
      <c r="G8" s="226" t="s">
        <v>15</v>
      </c>
      <c r="H8" s="227"/>
      <c r="I8" s="227"/>
      <c r="J8" s="227"/>
      <c r="K8" s="227"/>
      <c r="L8" s="227"/>
      <c r="M8" s="227"/>
      <c r="N8" s="228"/>
    </row>
    <row r="9" spans="1:14" ht="14.25" customHeight="1" thickTop="1">
      <c r="A9" s="211"/>
      <c r="B9" s="229" t="s">
        <v>8</v>
      </c>
      <c r="C9" s="230"/>
      <c r="D9" s="217" t="s">
        <v>9</v>
      </c>
      <c r="E9" s="213" t="s">
        <v>10</v>
      </c>
      <c r="F9" s="217" t="s">
        <v>9</v>
      </c>
      <c r="G9" s="199" t="s">
        <v>27</v>
      </c>
      <c r="H9" s="200"/>
      <c r="I9" s="215" t="s">
        <v>28</v>
      </c>
      <c r="J9" s="216"/>
      <c r="K9" s="215" t="s">
        <v>13</v>
      </c>
      <c r="L9" s="216"/>
      <c r="M9" s="215" t="s">
        <v>14</v>
      </c>
      <c r="N9" s="216"/>
    </row>
    <row r="10" spans="1:14" ht="14.25" customHeight="1" thickBot="1">
      <c r="A10" s="212"/>
      <c r="B10" s="231"/>
      <c r="C10" s="232"/>
      <c r="D10" s="209"/>
      <c r="E10" s="214"/>
      <c r="F10" s="23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251" t="s">
        <v>16</v>
      </c>
      <c r="B11" s="101" t="s">
        <v>95</v>
      </c>
      <c r="C11" s="92">
        <f>4320+869</f>
        <v>5189</v>
      </c>
      <c r="D11" s="93">
        <f>5.25+2.599+0.093</f>
        <v>7.942</v>
      </c>
      <c r="E11" s="230">
        <f>343+193</f>
        <v>536</v>
      </c>
      <c r="F11" s="217">
        <v>22.89</v>
      </c>
      <c r="G11" s="248">
        <f>950285.4/12.33</f>
        <v>77070.99756690998</v>
      </c>
      <c r="H11" s="201">
        <v>12.33</v>
      </c>
      <c r="I11" s="7"/>
      <c r="J11" s="8"/>
      <c r="K11" s="7"/>
      <c r="L11" s="8"/>
      <c r="M11" s="7"/>
      <c r="N11" s="8"/>
    </row>
    <row r="12" spans="1:14" ht="14.25" customHeight="1">
      <c r="A12" s="241"/>
      <c r="B12" s="104" t="s">
        <v>113</v>
      </c>
      <c r="C12" s="91">
        <v>34.5</v>
      </c>
      <c r="D12" s="94">
        <v>45.412</v>
      </c>
      <c r="E12" s="242"/>
      <c r="F12" s="243"/>
      <c r="G12" s="244"/>
      <c r="H12" s="250"/>
      <c r="I12" s="7"/>
      <c r="J12" s="8"/>
      <c r="K12" s="7"/>
      <c r="L12" s="8"/>
      <c r="M12" s="7"/>
      <c r="N12" s="8"/>
    </row>
    <row r="13" spans="1:14" ht="14.25" customHeight="1">
      <c r="A13" s="235" t="s">
        <v>17</v>
      </c>
      <c r="B13" s="106" t="s">
        <v>95</v>
      </c>
      <c r="C13" s="147">
        <f>4520+746</f>
        <v>5266</v>
      </c>
      <c r="D13" s="95">
        <f>5.25+2.599+0.093</f>
        <v>7.942</v>
      </c>
      <c r="E13" s="237">
        <f>250+150</f>
        <v>400</v>
      </c>
      <c r="F13" s="233">
        <v>22.89</v>
      </c>
      <c r="G13" s="239">
        <f>1006645.86/1.1/12.33</f>
        <v>74219.99999999999</v>
      </c>
      <c r="H13" s="249">
        <v>12.33</v>
      </c>
      <c r="I13" s="14"/>
      <c r="J13" s="15"/>
      <c r="K13" s="14"/>
      <c r="L13" s="15"/>
      <c r="M13" s="14"/>
      <c r="N13" s="15"/>
    </row>
    <row r="14" spans="1:14" ht="14.25" customHeight="1" thickBot="1">
      <c r="A14" s="241"/>
      <c r="B14" s="104" t="s">
        <v>113</v>
      </c>
      <c r="C14" s="91">
        <v>34.5</v>
      </c>
      <c r="D14" s="95">
        <v>45.412</v>
      </c>
      <c r="E14" s="242"/>
      <c r="F14" s="243"/>
      <c r="G14" s="244"/>
      <c r="H14" s="250"/>
      <c r="I14" s="21"/>
      <c r="J14" s="22"/>
      <c r="K14" s="21"/>
      <c r="L14" s="22"/>
      <c r="M14" s="21"/>
      <c r="N14" s="22"/>
    </row>
    <row r="15" spans="1:14" ht="14.25" customHeight="1">
      <c r="A15" s="235" t="s">
        <v>18</v>
      </c>
      <c r="B15" s="108" t="s">
        <v>95</v>
      </c>
      <c r="C15" s="147">
        <f>5320+815</f>
        <v>6135</v>
      </c>
      <c r="D15" s="93">
        <f>5.25+2.599+0.093</f>
        <v>7.942</v>
      </c>
      <c r="E15" s="237">
        <f>172+247</f>
        <v>419</v>
      </c>
      <c r="F15" s="233">
        <v>22.89</v>
      </c>
      <c r="G15" s="239">
        <f>910470.6/1.1/12.33</f>
        <v>67128.99800928998</v>
      </c>
      <c r="H15" s="249">
        <v>12.33</v>
      </c>
      <c r="I15" s="14"/>
      <c r="J15" s="15"/>
      <c r="K15" s="14"/>
      <c r="L15" s="15"/>
      <c r="M15" s="14"/>
      <c r="N15" s="15"/>
    </row>
    <row r="16" spans="1:14" ht="14.25" customHeight="1">
      <c r="A16" s="241"/>
      <c r="B16" s="104" t="s">
        <v>113</v>
      </c>
      <c r="C16" s="91">
        <f>17.25*2</f>
        <v>34.5</v>
      </c>
      <c r="D16" s="94">
        <v>45.412</v>
      </c>
      <c r="E16" s="242"/>
      <c r="F16" s="243"/>
      <c r="G16" s="244"/>
      <c r="H16" s="250"/>
      <c r="I16" s="21"/>
      <c r="J16" s="22"/>
      <c r="K16" s="21"/>
      <c r="L16" s="22"/>
      <c r="M16" s="21"/>
      <c r="N16" s="22"/>
    </row>
    <row r="17" spans="1:14" ht="14.25" customHeight="1">
      <c r="A17" s="235" t="s">
        <v>19</v>
      </c>
      <c r="B17" s="108" t="s">
        <v>95</v>
      </c>
      <c r="C17" s="147">
        <f>4440+819</f>
        <v>5259</v>
      </c>
      <c r="D17" s="96">
        <f>5.25+2.599+0.093</f>
        <v>7.942</v>
      </c>
      <c r="E17" s="237">
        <f>183+117</f>
        <v>300</v>
      </c>
      <c r="F17" s="233">
        <f>19.95+5.81</f>
        <v>25.759999999999998</v>
      </c>
      <c r="G17" s="239">
        <f>425145.82/1.1/12.33</f>
        <v>31346.001622060012</v>
      </c>
      <c r="H17" s="249">
        <v>12.33</v>
      </c>
      <c r="I17" s="14"/>
      <c r="J17" s="15"/>
      <c r="K17" s="14"/>
      <c r="L17" s="15"/>
      <c r="M17" s="14"/>
      <c r="N17" s="15"/>
    </row>
    <row r="18" spans="1:14" ht="14.25" customHeight="1">
      <c r="A18" s="241"/>
      <c r="B18" s="104" t="s">
        <v>113</v>
      </c>
      <c r="C18" s="91">
        <v>34.5</v>
      </c>
      <c r="D18" s="94">
        <v>45.412</v>
      </c>
      <c r="E18" s="242"/>
      <c r="F18" s="243"/>
      <c r="G18" s="244"/>
      <c r="H18" s="250"/>
      <c r="I18" s="21"/>
      <c r="J18" s="22"/>
      <c r="K18" s="21"/>
      <c r="L18" s="22"/>
      <c r="M18" s="21"/>
      <c r="N18" s="22"/>
    </row>
    <row r="19" spans="1:14" ht="14.25" customHeight="1">
      <c r="A19" s="235" t="s">
        <v>20</v>
      </c>
      <c r="B19" s="108" t="s">
        <v>95</v>
      </c>
      <c r="C19" s="147">
        <f>3440+641</f>
        <v>4081</v>
      </c>
      <c r="D19" s="96">
        <f>5.25+2.599+0.093</f>
        <v>7.942</v>
      </c>
      <c r="E19" s="237">
        <f>227+73</f>
        <v>300</v>
      </c>
      <c r="F19" s="233">
        <v>25.76</v>
      </c>
      <c r="G19" s="239">
        <f>0</f>
        <v>0</v>
      </c>
      <c r="H19" s="249">
        <v>0</v>
      </c>
      <c r="I19" s="14"/>
      <c r="J19" s="15"/>
      <c r="K19" s="14"/>
      <c r="L19" s="15"/>
      <c r="M19" s="14"/>
      <c r="N19" s="15"/>
    </row>
    <row r="20" spans="1:14" ht="14.25" customHeight="1">
      <c r="A20" s="241"/>
      <c r="B20" s="104" t="s">
        <v>113</v>
      </c>
      <c r="C20" s="91">
        <v>34.5</v>
      </c>
      <c r="D20" s="94">
        <v>45.412</v>
      </c>
      <c r="E20" s="242"/>
      <c r="F20" s="243"/>
      <c r="G20" s="244"/>
      <c r="H20" s="250"/>
      <c r="I20" s="21"/>
      <c r="J20" s="22"/>
      <c r="K20" s="21"/>
      <c r="L20" s="22"/>
      <c r="M20" s="21"/>
      <c r="N20" s="22"/>
    </row>
    <row r="21" spans="1:14" ht="14.25" customHeight="1">
      <c r="A21" s="235" t="s">
        <v>69</v>
      </c>
      <c r="B21" s="108" t="s">
        <v>95</v>
      </c>
      <c r="C21" s="147">
        <f>3360+710</f>
        <v>4070</v>
      </c>
      <c r="D21" s="96">
        <v>7.942</v>
      </c>
      <c r="E21" s="237">
        <f>193+49</f>
        <v>242</v>
      </c>
      <c r="F21" s="233">
        <f>19.95+5.81</f>
        <v>25.759999999999998</v>
      </c>
      <c r="G21" s="239">
        <v>0</v>
      </c>
      <c r="H21" s="249">
        <v>0</v>
      </c>
      <c r="I21" s="14"/>
      <c r="J21" s="15"/>
      <c r="K21" s="14"/>
      <c r="L21" s="15"/>
      <c r="M21" s="14"/>
      <c r="N21" s="15"/>
    </row>
    <row r="22" spans="1:14" ht="14.25" customHeight="1">
      <c r="A22" s="241"/>
      <c r="B22" s="104" t="s">
        <v>113</v>
      </c>
      <c r="C22" s="91">
        <v>34.5</v>
      </c>
      <c r="D22" s="94">
        <v>45.412</v>
      </c>
      <c r="E22" s="242"/>
      <c r="F22" s="243"/>
      <c r="G22" s="244"/>
      <c r="H22" s="250"/>
      <c r="I22" s="21"/>
      <c r="J22" s="22"/>
      <c r="K22" s="21"/>
      <c r="L22" s="22"/>
      <c r="M22" s="21"/>
      <c r="N22" s="22"/>
    </row>
    <row r="23" spans="1:14" ht="14.25" customHeight="1">
      <c r="A23" s="235" t="s">
        <v>70</v>
      </c>
      <c r="B23" s="108" t="s">
        <v>95</v>
      </c>
      <c r="C23" s="147">
        <f>3160+946</f>
        <v>4106</v>
      </c>
      <c r="D23" s="96">
        <f>5.25+2.599+0.093</f>
        <v>7.942</v>
      </c>
      <c r="E23" s="237">
        <f>212+41</f>
        <v>253</v>
      </c>
      <c r="F23" s="233">
        <f>19.95+5.81</f>
        <v>25.759999999999998</v>
      </c>
      <c r="G23" s="239">
        <v>0</v>
      </c>
      <c r="H23" s="233">
        <v>0</v>
      </c>
      <c r="I23" s="14"/>
      <c r="J23" s="15"/>
      <c r="K23" s="14"/>
      <c r="L23" s="15"/>
      <c r="M23" s="14"/>
      <c r="N23" s="15"/>
    </row>
    <row r="24" spans="1:14" ht="14.25" customHeight="1">
      <c r="A24" s="241"/>
      <c r="B24" s="104" t="s">
        <v>96</v>
      </c>
      <c r="C24" s="91">
        <v>34.5</v>
      </c>
      <c r="D24" s="94">
        <v>45.412</v>
      </c>
      <c r="E24" s="242"/>
      <c r="F24" s="243"/>
      <c r="G24" s="244"/>
      <c r="H24" s="243"/>
      <c r="I24" s="21"/>
      <c r="J24" s="22"/>
      <c r="K24" s="21"/>
      <c r="L24" s="22"/>
      <c r="M24" s="21"/>
      <c r="N24" s="22"/>
    </row>
    <row r="25" spans="1:14" ht="14.25" customHeight="1">
      <c r="A25" s="235" t="s">
        <v>22</v>
      </c>
      <c r="B25" s="108" t="s">
        <v>95</v>
      </c>
      <c r="C25" s="147">
        <f>3120+759</f>
        <v>3879</v>
      </c>
      <c r="D25" s="96">
        <f>5.37+2.599+0.093</f>
        <v>8.062000000000001</v>
      </c>
      <c r="E25" s="237">
        <f>181+9</f>
        <v>190</v>
      </c>
      <c r="F25" s="233">
        <f>19.95+5.81</f>
        <v>25.759999999999998</v>
      </c>
      <c r="G25" s="239">
        <v>0</v>
      </c>
      <c r="H25" s="233">
        <v>0</v>
      </c>
      <c r="I25" s="21"/>
      <c r="J25" s="22"/>
      <c r="K25" s="21"/>
      <c r="L25" s="22"/>
      <c r="M25" s="21"/>
      <c r="N25" s="22"/>
    </row>
    <row r="26" spans="1:14" ht="14.25" customHeight="1">
      <c r="A26" s="241"/>
      <c r="B26" s="104" t="s">
        <v>96</v>
      </c>
      <c r="C26" s="91">
        <v>34.5</v>
      </c>
      <c r="D26" s="94">
        <v>45.412</v>
      </c>
      <c r="E26" s="242"/>
      <c r="F26" s="243"/>
      <c r="G26" s="244"/>
      <c r="H26" s="243"/>
      <c r="I26" s="4"/>
      <c r="J26" s="5"/>
      <c r="K26" s="4"/>
      <c r="L26" s="5"/>
      <c r="M26" s="4"/>
      <c r="N26" s="5"/>
    </row>
    <row r="27" spans="1:14" ht="14.25" customHeight="1">
      <c r="A27" s="235" t="s">
        <v>23</v>
      </c>
      <c r="B27" s="108" t="s">
        <v>95</v>
      </c>
      <c r="C27" s="148">
        <f>4480+918</f>
        <v>5398</v>
      </c>
      <c r="D27" s="96">
        <f>5.37+2.599+0.093</f>
        <v>8.062000000000001</v>
      </c>
      <c r="E27" s="237">
        <f>224+79</f>
        <v>303</v>
      </c>
      <c r="F27" s="233">
        <v>25.76</v>
      </c>
      <c r="G27" s="239">
        <v>0</v>
      </c>
      <c r="H27" s="233">
        <v>0</v>
      </c>
      <c r="I27" s="4"/>
      <c r="J27" s="5"/>
      <c r="K27" s="4"/>
      <c r="L27" s="5"/>
      <c r="M27" s="4"/>
      <c r="N27" s="5"/>
    </row>
    <row r="28" spans="1:14" ht="14.25" customHeight="1">
      <c r="A28" s="241"/>
      <c r="B28" s="104" t="s">
        <v>96</v>
      </c>
      <c r="C28" s="91">
        <v>34.5</v>
      </c>
      <c r="D28" s="94">
        <v>45.412</v>
      </c>
      <c r="E28" s="242"/>
      <c r="F28" s="243"/>
      <c r="G28" s="244"/>
      <c r="H28" s="243"/>
      <c r="I28" s="4"/>
      <c r="J28" s="5"/>
      <c r="K28" s="4"/>
      <c r="L28" s="5"/>
      <c r="M28" s="4"/>
      <c r="N28" s="5"/>
    </row>
    <row r="29" spans="1:14" ht="14.25" customHeight="1">
      <c r="A29" s="235" t="s">
        <v>24</v>
      </c>
      <c r="B29" s="108" t="s">
        <v>95</v>
      </c>
      <c r="C29" s="148">
        <f>5440+1361</f>
        <v>6801</v>
      </c>
      <c r="D29" s="96">
        <f>5.37+2.599+0.093</f>
        <v>8.062000000000001</v>
      </c>
      <c r="E29" s="237">
        <f>202+59</f>
        <v>261</v>
      </c>
      <c r="F29" s="233">
        <f>19.95+5.81</f>
        <v>25.759999999999998</v>
      </c>
      <c r="G29" s="239">
        <f>375261.04/1.1/12.33</f>
        <v>27667.996755879965</v>
      </c>
      <c r="H29" s="233">
        <v>12.33</v>
      </c>
      <c r="I29" s="4"/>
      <c r="J29" s="5"/>
      <c r="K29" s="4"/>
      <c r="L29" s="5"/>
      <c r="M29" s="4"/>
      <c r="N29" s="5"/>
    </row>
    <row r="30" spans="1:14" ht="14.25" customHeight="1">
      <c r="A30" s="241"/>
      <c r="B30" s="104" t="s">
        <v>96</v>
      </c>
      <c r="C30" s="91">
        <v>34.5</v>
      </c>
      <c r="D30" s="94">
        <v>45.412</v>
      </c>
      <c r="E30" s="242"/>
      <c r="F30" s="243"/>
      <c r="G30" s="244"/>
      <c r="H30" s="243"/>
      <c r="I30" s="4"/>
      <c r="J30" s="5"/>
      <c r="K30" s="4"/>
      <c r="L30" s="5"/>
      <c r="M30" s="4"/>
      <c r="N30" s="5"/>
    </row>
    <row r="31" spans="1:14" ht="14.25" customHeight="1">
      <c r="A31" s="235" t="s">
        <v>25</v>
      </c>
      <c r="B31" s="108" t="s">
        <v>95</v>
      </c>
      <c r="C31" s="148">
        <f>4400+956</f>
        <v>5356</v>
      </c>
      <c r="D31" s="96">
        <f>5.37+2.599+0.093</f>
        <v>8.062000000000001</v>
      </c>
      <c r="E31" s="237">
        <f>163+42</f>
        <v>205</v>
      </c>
      <c r="F31" s="233">
        <v>25.76</v>
      </c>
      <c r="G31" s="239">
        <f>1096704.18/1.1/12.33</f>
        <v>80859.99999999999</v>
      </c>
      <c r="H31" s="233">
        <v>12.33</v>
      </c>
      <c r="I31" s="4"/>
      <c r="J31" s="5"/>
      <c r="K31" s="4"/>
      <c r="L31" s="5"/>
      <c r="M31" s="4"/>
      <c r="N31" s="5"/>
    </row>
    <row r="32" spans="1:14" ht="14.25" customHeight="1">
      <c r="A32" s="241"/>
      <c r="B32" s="104" t="s">
        <v>96</v>
      </c>
      <c r="C32" s="91">
        <v>34.5</v>
      </c>
      <c r="D32" s="94">
        <v>45.412</v>
      </c>
      <c r="E32" s="242"/>
      <c r="F32" s="243"/>
      <c r="G32" s="244"/>
      <c r="H32" s="243"/>
      <c r="I32" s="4"/>
      <c r="J32" s="5"/>
      <c r="K32" s="4"/>
      <c r="L32" s="5"/>
      <c r="M32" s="4"/>
      <c r="N32" s="5"/>
    </row>
    <row r="33" spans="1:14" ht="14.25" customHeight="1">
      <c r="A33" s="235" t="s">
        <v>26</v>
      </c>
      <c r="B33" s="108" t="s">
        <v>95</v>
      </c>
      <c r="C33" s="148"/>
      <c r="D33" s="96"/>
      <c r="E33" s="237"/>
      <c r="F33" s="233"/>
      <c r="G33" s="239"/>
      <c r="H33" s="233"/>
      <c r="I33" s="14"/>
      <c r="J33" s="15"/>
      <c r="K33" s="14"/>
      <c r="L33" s="15"/>
      <c r="M33" s="14"/>
      <c r="N33" s="15"/>
    </row>
    <row r="34" spans="1:14" ht="14.25" customHeight="1" thickBot="1">
      <c r="A34" s="236"/>
      <c r="B34" s="110" t="s">
        <v>96</v>
      </c>
      <c r="C34" s="149"/>
      <c r="D34" s="97"/>
      <c r="E34" s="238"/>
      <c r="F34" s="234"/>
      <c r="G34" s="240"/>
      <c r="H34" s="234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218" t="s">
        <v>32</v>
      </c>
      <c r="B36" s="218"/>
      <c r="C36" s="218"/>
      <c r="D36" s="219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6" ht="14.25" customHeight="1">
      <c r="A38" s="33"/>
      <c r="B38" s="218" t="s">
        <v>35</v>
      </c>
      <c r="C38" s="218"/>
      <c r="D38" s="218"/>
      <c r="E38" s="219"/>
      <c r="F38" s="33"/>
    </row>
    <row r="39" spans="1:6" ht="14.25" customHeight="1">
      <c r="A39" s="33"/>
      <c r="B39" s="218" t="s">
        <v>34</v>
      </c>
      <c r="C39" s="218"/>
      <c r="D39" s="218"/>
      <c r="E39" s="33"/>
      <c r="F39" s="33"/>
    </row>
    <row r="40" spans="1:6" ht="14.25" customHeight="1">
      <c r="A40" s="33"/>
      <c r="B40" s="33"/>
      <c r="C40" s="33"/>
      <c r="D40" s="33"/>
      <c r="E40" s="33"/>
      <c r="F40" s="33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76">
    <mergeCell ref="E27:E28"/>
    <mergeCell ref="H29:H30"/>
    <mergeCell ref="A29:A30"/>
    <mergeCell ref="E29:E30"/>
    <mergeCell ref="F29:F30"/>
    <mergeCell ref="G29:G30"/>
    <mergeCell ref="H21:H22"/>
    <mergeCell ref="A21:A22"/>
    <mergeCell ref="E21:E22"/>
    <mergeCell ref="F21:F22"/>
    <mergeCell ref="G21:G22"/>
    <mergeCell ref="H17:H18"/>
    <mergeCell ref="G15:G16"/>
    <mergeCell ref="G13:G14"/>
    <mergeCell ref="H13:H14"/>
    <mergeCell ref="H15:H16"/>
    <mergeCell ref="K9:L9"/>
    <mergeCell ref="G9:H9"/>
    <mergeCell ref="A17:A18"/>
    <mergeCell ref="E17:E18"/>
    <mergeCell ref="F17:F18"/>
    <mergeCell ref="G17:G18"/>
    <mergeCell ref="F13:F14"/>
    <mergeCell ref="E13:E14"/>
    <mergeCell ref="H11:H12"/>
    <mergeCell ref="I9:J9"/>
    <mergeCell ref="A19:A20"/>
    <mergeCell ref="G19:G20"/>
    <mergeCell ref="A13:A14"/>
    <mergeCell ref="A6:N7"/>
    <mergeCell ref="G8:N8"/>
    <mergeCell ref="D9:D10"/>
    <mergeCell ref="A8:A10"/>
    <mergeCell ref="E9:E10"/>
    <mergeCell ref="F9:F10"/>
    <mergeCell ref="M9:N9"/>
    <mergeCell ref="A11:A12"/>
    <mergeCell ref="F11:F12"/>
    <mergeCell ref="B39:D39"/>
    <mergeCell ref="B38:E38"/>
    <mergeCell ref="A36:D36"/>
    <mergeCell ref="A15:A16"/>
    <mergeCell ref="E15:E16"/>
    <mergeCell ref="F15:F16"/>
    <mergeCell ref="A23:A24"/>
    <mergeCell ref="E23:E24"/>
    <mergeCell ref="G23:G24"/>
    <mergeCell ref="H23:H24"/>
    <mergeCell ref="B8:D8"/>
    <mergeCell ref="E8:F8"/>
    <mergeCell ref="G11:G12"/>
    <mergeCell ref="F23:F24"/>
    <mergeCell ref="H19:H20"/>
    <mergeCell ref="E19:E20"/>
    <mergeCell ref="F19:F20"/>
    <mergeCell ref="E11:E12"/>
    <mergeCell ref="H31:H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B9:C10"/>
    <mergeCell ref="H33:H34"/>
    <mergeCell ref="A33:A34"/>
    <mergeCell ref="E33:E34"/>
    <mergeCell ref="F33:F34"/>
    <mergeCell ref="G33:G34"/>
    <mergeCell ref="A31:A32"/>
    <mergeCell ref="E31:E32"/>
    <mergeCell ref="F31:F32"/>
    <mergeCell ref="G31:G32"/>
  </mergeCells>
  <printOptions/>
  <pageMargins left="0.44" right="0.26" top="0.33" bottom="0.3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31">
      <selection activeCell="E48" sqref="E48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6.281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6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59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220" t="s">
        <v>5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3.5" thickBot="1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16.5" thickBot="1" thickTop="1">
      <c r="A8" s="210" t="s">
        <v>6</v>
      </c>
      <c r="B8" s="245" t="s">
        <v>7</v>
      </c>
      <c r="C8" s="246"/>
      <c r="D8" s="247"/>
      <c r="E8" s="245" t="s">
        <v>11</v>
      </c>
      <c r="F8" s="247"/>
      <c r="G8" s="226" t="s">
        <v>15</v>
      </c>
      <c r="H8" s="227"/>
      <c r="I8" s="227"/>
      <c r="J8" s="227"/>
      <c r="K8" s="227"/>
      <c r="L8" s="227"/>
      <c r="M8" s="227"/>
      <c r="N8" s="228"/>
    </row>
    <row r="9" spans="1:14" ht="13.5" thickTop="1">
      <c r="A9" s="211"/>
      <c r="B9" s="229" t="s">
        <v>8</v>
      </c>
      <c r="C9" s="230"/>
      <c r="D9" s="217" t="s">
        <v>9</v>
      </c>
      <c r="E9" s="213" t="s">
        <v>10</v>
      </c>
      <c r="F9" s="217" t="s">
        <v>9</v>
      </c>
      <c r="G9" s="199" t="s">
        <v>27</v>
      </c>
      <c r="H9" s="200"/>
      <c r="I9" s="215" t="s">
        <v>99</v>
      </c>
      <c r="J9" s="216"/>
      <c r="K9" s="215" t="s">
        <v>13</v>
      </c>
      <c r="L9" s="216"/>
      <c r="M9" s="215" t="s">
        <v>14</v>
      </c>
      <c r="N9" s="216"/>
    </row>
    <row r="10" spans="1:14" ht="15" thickBot="1">
      <c r="A10" s="212"/>
      <c r="B10" s="313"/>
      <c r="C10" s="238"/>
      <c r="D10" s="234"/>
      <c r="E10" s="214"/>
      <c r="F10" s="234"/>
      <c r="G10" s="18" t="s">
        <v>117</v>
      </c>
      <c r="H10" s="15" t="s">
        <v>9</v>
      </c>
      <c r="I10" s="138" t="s">
        <v>100</v>
      </c>
      <c r="J10" s="15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4" t="s">
        <v>16</v>
      </c>
      <c r="B11" s="61" t="s">
        <v>95</v>
      </c>
      <c r="C11" s="87">
        <v>3870</v>
      </c>
      <c r="D11" s="6">
        <f>5.91+2.871+0.093</f>
        <v>8.874</v>
      </c>
      <c r="E11" s="213">
        <v>111</v>
      </c>
      <c r="F11" s="350">
        <v>22.89</v>
      </c>
      <c r="G11" s="139"/>
      <c r="H11" s="140"/>
      <c r="I11" s="351">
        <v>8000</v>
      </c>
      <c r="J11" s="353">
        <v>138.7</v>
      </c>
      <c r="K11" s="85"/>
      <c r="L11" s="8"/>
      <c r="M11" s="7"/>
      <c r="N11" s="8"/>
    </row>
    <row r="12" spans="1:14" ht="15" customHeight="1">
      <c r="A12" s="315"/>
      <c r="B12" s="65" t="s">
        <v>96</v>
      </c>
      <c r="C12" s="118">
        <v>990</v>
      </c>
      <c r="D12" s="8">
        <f>3.94+0.743+0.093</f>
        <v>4.776</v>
      </c>
      <c r="E12" s="317"/>
      <c r="F12" s="343"/>
      <c r="G12" s="141"/>
      <c r="H12" s="142"/>
      <c r="I12" s="352"/>
      <c r="J12" s="354"/>
      <c r="K12" s="85"/>
      <c r="L12" s="8"/>
      <c r="M12" s="7"/>
      <c r="N12" s="8"/>
    </row>
    <row r="13" spans="1:14" ht="15" customHeight="1" thickBot="1">
      <c r="A13" s="315"/>
      <c r="B13" s="65" t="s">
        <v>112</v>
      </c>
      <c r="C13" s="151">
        <v>17.25</v>
      </c>
      <c r="D13" s="8">
        <v>45.412</v>
      </c>
      <c r="E13" s="317"/>
      <c r="F13" s="343"/>
      <c r="G13" s="141"/>
      <c r="H13" s="142"/>
      <c r="I13" s="352"/>
      <c r="J13" s="354"/>
      <c r="K13" s="85"/>
      <c r="L13" s="8"/>
      <c r="M13" s="7"/>
      <c r="N13" s="8"/>
    </row>
    <row r="14" spans="1:14" ht="15" customHeight="1" thickTop="1">
      <c r="A14" s="314" t="s">
        <v>17</v>
      </c>
      <c r="B14" s="65" t="s">
        <v>95</v>
      </c>
      <c r="C14" s="87">
        <v>3690</v>
      </c>
      <c r="D14" s="6">
        <f>5.91+2.871+0.093</f>
        <v>8.874</v>
      </c>
      <c r="E14" s="316">
        <f>73</f>
        <v>73</v>
      </c>
      <c r="F14" s="348">
        <v>22.89</v>
      </c>
      <c r="G14" s="143"/>
      <c r="H14" s="144"/>
      <c r="I14" s="338"/>
      <c r="J14" s="340"/>
      <c r="K14" s="76"/>
      <c r="L14" s="15"/>
      <c r="M14" s="14"/>
      <c r="N14" s="15"/>
    </row>
    <row r="15" spans="1:14" ht="15" customHeight="1">
      <c r="A15" s="315"/>
      <c r="B15" s="65" t="s">
        <v>96</v>
      </c>
      <c r="C15" s="118">
        <v>720</v>
      </c>
      <c r="D15" s="8">
        <f>3.94+0.743+0.093</f>
        <v>4.776</v>
      </c>
      <c r="E15" s="317"/>
      <c r="F15" s="349"/>
      <c r="G15" s="141"/>
      <c r="H15" s="142"/>
      <c r="I15" s="339"/>
      <c r="J15" s="341"/>
      <c r="K15" s="85"/>
      <c r="L15" s="8"/>
      <c r="M15" s="7"/>
      <c r="N15" s="8"/>
    </row>
    <row r="16" spans="1:14" ht="15" customHeight="1" thickBot="1">
      <c r="A16" s="315"/>
      <c r="B16" s="65" t="s">
        <v>112</v>
      </c>
      <c r="C16" s="151">
        <v>17.25</v>
      </c>
      <c r="D16" s="8">
        <v>45.412</v>
      </c>
      <c r="E16" s="317"/>
      <c r="F16" s="349"/>
      <c r="G16" s="141"/>
      <c r="H16" s="142"/>
      <c r="I16" s="339"/>
      <c r="J16" s="341"/>
      <c r="K16" s="85"/>
      <c r="L16" s="8"/>
      <c r="M16" s="7"/>
      <c r="N16" s="8"/>
    </row>
    <row r="17" spans="1:14" ht="15" customHeight="1" thickTop="1">
      <c r="A17" s="314" t="s">
        <v>18</v>
      </c>
      <c r="B17" s="69" t="s">
        <v>95</v>
      </c>
      <c r="C17" s="87">
        <v>3960</v>
      </c>
      <c r="D17" s="6">
        <f>5.91+2.871+0.093</f>
        <v>8.874</v>
      </c>
      <c r="E17" s="316">
        <v>92</v>
      </c>
      <c r="F17" s="348">
        <v>22.89</v>
      </c>
      <c r="G17" s="143"/>
      <c r="H17" s="144"/>
      <c r="I17" s="338">
        <f>5000+3004</f>
        <v>8004</v>
      </c>
      <c r="J17" s="340">
        <v>138.7</v>
      </c>
      <c r="K17" s="76"/>
      <c r="L17" s="15"/>
      <c r="M17" s="14"/>
      <c r="N17" s="15"/>
    </row>
    <row r="18" spans="1:14" ht="15" customHeight="1">
      <c r="A18" s="315"/>
      <c r="B18" s="65" t="s">
        <v>96</v>
      </c>
      <c r="C18" s="118">
        <v>900</v>
      </c>
      <c r="D18" s="8">
        <f>3.94+0.743+0.093</f>
        <v>4.776</v>
      </c>
      <c r="E18" s="317"/>
      <c r="F18" s="349"/>
      <c r="G18" s="141"/>
      <c r="H18" s="142"/>
      <c r="I18" s="339"/>
      <c r="J18" s="341"/>
      <c r="K18" s="85"/>
      <c r="L18" s="8"/>
      <c r="M18" s="7"/>
      <c r="N18" s="8"/>
    </row>
    <row r="19" spans="1:14" ht="15" customHeight="1" thickBot="1">
      <c r="A19" s="315"/>
      <c r="B19" s="65" t="s">
        <v>112</v>
      </c>
      <c r="C19" s="151">
        <v>17.25</v>
      </c>
      <c r="D19" s="8">
        <v>45.412</v>
      </c>
      <c r="E19" s="317"/>
      <c r="F19" s="349"/>
      <c r="G19" s="141"/>
      <c r="H19" s="142"/>
      <c r="I19" s="339"/>
      <c r="J19" s="341"/>
      <c r="K19" s="85"/>
      <c r="L19" s="8"/>
      <c r="M19" s="7"/>
      <c r="N19" s="8"/>
    </row>
    <row r="20" spans="1:14" ht="13.5" thickTop="1">
      <c r="A20" s="314" t="s">
        <v>19</v>
      </c>
      <c r="B20" s="69" t="s">
        <v>95</v>
      </c>
      <c r="C20" s="87">
        <v>3330</v>
      </c>
      <c r="D20" s="6">
        <f>5.91+2.871+0.093</f>
        <v>8.874</v>
      </c>
      <c r="E20" s="316">
        <v>81</v>
      </c>
      <c r="F20" s="348">
        <v>25.76</v>
      </c>
      <c r="G20" s="143"/>
      <c r="H20" s="144"/>
      <c r="I20" s="338">
        <v>2000</v>
      </c>
      <c r="J20" s="340">
        <v>138.7</v>
      </c>
      <c r="K20" s="76"/>
      <c r="L20" s="15"/>
      <c r="M20" s="14"/>
      <c r="N20" s="15"/>
    </row>
    <row r="21" spans="1:14" ht="15" customHeight="1">
      <c r="A21" s="315"/>
      <c r="B21" s="65" t="s">
        <v>96</v>
      </c>
      <c r="C21" s="118">
        <v>870</v>
      </c>
      <c r="D21" s="8">
        <f>3.94+0.743+0.093</f>
        <v>4.776</v>
      </c>
      <c r="E21" s="317"/>
      <c r="F21" s="349"/>
      <c r="G21" s="141"/>
      <c r="H21" s="142"/>
      <c r="I21" s="339"/>
      <c r="J21" s="341"/>
      <c r="K21" s="85"/>
      <c r="L21" s="8"/>
      <c r="M21" s="7"/>
      <c r="N21" s="8"/>
    </row>
    <row r="22" spans="1:14" ht="15" customHeight="1" thickBot="1">
      <c r="A22" s="315"/>
      <c r="B22" s="65" t="s">
        <v>112</v>
      </c>
      <c r="C22" s="151">
        <v>17.25</v>
      </c>
      <c r="D22" s="8">
        <v>45.412</v>
      </c>
      <c r="E22" s="317"/>
      <c r="F22" s="349"/>
      <c r="G22" s="141"/>
      <c r="H22" s="142"/>
      <c r="I22" s="339"/>
      <c r="J22" s="341"/>
      <c r="K22" s="85"/>
      <c r="L22" s="8"/>
      <c r="M22" s="7"/>
      <c r="N22" s="8"/>
    </row>
    <row r="23" spans="1:14" ht="13.5" thickTop="1">
      <c r="A23" s="314" t="s">
        <v>20</v>
      </c>
      <c r="B23" s="69" t="s">
        <v>95</v>
      </c>
      <c r="C23" s="87">
        <v>2490</v>
      </c>
      <c r="D23" s="6">
        <f>5.91+2.871+0.093</f>
        <v>8.874</v>
      </c>
      <c r="E23" s="316">
        <v>81</v>
      </c>
      <c r="F23" s="348">
        <v>25.76</v>
      </c>
      <c r="G23" s="143"/>
      <c r="H23" s="144"/>
      <c r="I23" s="83"/>
      <c r="J23" s="127"/>
      <c r="K23" s="76"/>
      <c r="L23" s="15"/>
      <c r="M23" s="14"/>
      <c r="N23" s="15"/>
    </row>
    <row r="24" spans="1:14" ht="15" customHeight="1">
      <c r="A24" s="315"/>
      <c r="B24" s="65" t="s">
        <v>96</v>
      </c>
      <c r="C24" s="118">
        <v>480</v>
      </c>
      <c r="D24" s="8">
        <f>3.94+0.743+0.093</f>
        <v>4.776</v>
      </c>
      <c r="E24" s="317"/>
      <c r="F24" s="349"/>
      <c r="G24" s="141"/>
      <c r="H24" s="142"/>
      <c r="I24" s="84"/>
      <c r="J24" s="134"/>
      <c r="K24" s="85"/>
      <c r="L24" s="8"/>
      <c r="M24" s="7"/>
      <c r="N24" s="8"/>
    </row>
    <row r="25" spans="1:14" ht="15" customHeight="1" thickBot="1">
      <c r="A25" s="315"/>
      <c r="B25" s="65" t="s">
        <v>112</v>
      </c>
      <c r="C25" s="151">
        <v>17.25</v>
      </c>
      <c r="D25" s="8">
        <v>45.412</v>
      </c>
      <c r="E25" s="317"/>
      <c r="F25" s="349"/>
      <c r="G25" s="141"/>
      <c r="H25" s="142"/>
      <c r="I25" s="84"/>
      <c r="J25" s="134"/>
      <c r="K25" s="85"/>
      <c r="L25" s="8"/>
      <c r="M25" s="7"/>
      <c r="N25" s="8"/>
    </row>
    <row r="26" spans="1:14" ht="15" customHeight="1" thickTop="1">
      <c r="A26" s="314" t="s">
        <v>69</v>
      </c>
      <c r="B26" s="69" t="s">
        <v>95</v>
      </c>
      <c r="C26" s="87">
        <v>2670</v>
      </c>
      <c r="D26" s="6">
        <f>5.91+2.871+0.093</f>
        <v>8.874</v>
      </c>
      <c r="E26" s="316">
        <v>90</v>
      </c>
      <c r="F26" s="348">
        <v>25.76</v>
      </c>
      <c r="G26" s="143"/>
      <c r="H26" s="144"/>
      <c r="I26" s="83"/>
      <c r="J26" s="127"/>
      <c r="K26" s="76"/>
      <c r="L26" s="15"/>
      <c r="M26" s="14"/>
      <c r="N26" s="15"/>
    </row>
    <row r="27" spans="1:14" ht="15.75" customHeight="1">
      <c r="A27" s="315"/>
      <c r="B27" s="65" t="s">
        <v>96</v>
      </c>
      <c r="C27" s="118">
        <v>510</v>
      </c>
      <c r="D27" s="8">
        <f>3.94+0.743+0.093</f>
        <v>4.776</v>
      </c>
      <c r="E27" s="317"/>
      <c r="F27" s="349"/>
      <c r="G27" s="141"/>
      <c r="H27" s="142"/>
      <c r="I27" s="84"/>
      <c r="J27" s="134"/>
      <c r="K27" s="85"/>
      <c r="L27" s="8"/>
      <c r="M27" s="7"/>
      <c r="N27" s="8"/>
    </row>
    <row r="28" spans="1:14" ht="16.5" customHeight="1" thickBot="1">
      <c r="A28" s="315"/>
      <c r="B28" s="65" t="s">
        <v>112</v>
      </c>
      <c r="C28" s="151">
        <v>17.25</v>
      </c>
      <c r="D28" s="8">
        <v>45.412</v>
      </c>
      <c r="E28" s="317"/>
      <c r="F28" s="349"/>
      <c r="G28" s="141"/>
      <c r="H28" s="142"/>
      <c r="I28" s="84"/>
      <c r="J28" s="134"/>
      <c r="K28" s="85"/>
      <c r="L28" s="8"/>
      <c r="M28" s="7"/>
      <c r="N28" s="8"/>
    </row>
    <row r="29" spans="1:14" ht="13.5" thickTop="1">
      <c r="A29" s="314" t="s">
        <v>70</v>
      </c>
      <c r="B29" s="69" t="s">
        <v>95</v>
      </c>
      <c r="C29" s="87">
        <v>2610</v>
      </c>
      <c r="D29" s="6">
        <f>5.91+2.971+0.093</f>
        <v>8.974</v>
      </c>
      <c r="E29" s="316">
        <v>88</v>
      </c>
      <c r="F29" s="342">
        <v>25.76</v>
      </c>
      <c r="G29" s="159"/>
      <c r="H29" s="177"/>
      <c r="I29" s="76"/>
      <c r="J29" s="127"/>
      <c r="K29" s="76"/>
      <c r="L29" s="15"/>
      <c r="M29" s="14"/>
      <c r="N29" s="15"/>
    </row>
    <row r="30" spans="1:14" ht="15" customHeight="1">
      <c r="A30" s="315"/>
      <c r="B30" s="65" t="s">
        <v>96</v>
      </c>
      <c r="C30" s="118">
        <v>450</v>
      </c>
      <c r="D30" s="8">
        <f>3.94+0.743+0.093</f>
        <v>4.776</v>
      </c>
      <c r="E30" s="317"/>
      <c r="F30" s="343"/>
      <c r="G30" s="160"/>
      <c r="H30" s="178"/>
      <c r="I30" s="85"/>
      <c r="J30" s="134"/>
      <c r="K30" s="85"/>
      <c r="L30" s="8"/>
      <c r="M30" s="7"/>
      <c r="N30" s="8"/>
    </row>
    <row r="31" spans="1:14" ht="15" customHeight="1" thickBot="1">
      <c r="A31" s="315"/>
      <c r="B31" s="65" t="s">
        <v>112</v>
      </c>
      <c r="C31" s="151">
        <v>17.25</v>
      </c>
      <c r="D31" s="8">
        <v>45.412</v>
      </c>
      <c r="E31" s="317"/>
      <c r="F31" s="343"/>
      <c r="G31" s="160"/>
      <c r="H31" s="179"/>
      <c r="I31" s="85"/>
      <c r="J31" s="134"/>
      <c r="K31" s="85"/>
      <c r="L31" s="8"/>
      <c r="M31" s="7"/>
      <c r="N31" s="8"/>
    </row>
    <row r="32" spans="1:14" ht="13.5" thickTop="1">
      <c r="A32" s="314" t="s">
        <v>22</v>
      </c>
      <c r="B32" s="69" t="s">
        <v>95</v>
      </c>
      <c r="C32" s="87">
        <v>2160</v>
      </c>
      <c r="D32" s="6">
        <f>6.04+2.971+0.093</f>
        <v>9.104</v>
      </c>
      <c r="E32" s="316">
        <v>60</v>
      </c>
      <c r="F32" s="342">
        <v>25.76</v>
      </c>
      <c r="G32" s="330"/>
      <c r="H32" s="341"/>
      <c r="I32" s="330"/>
      <c r="J32" s="340"/>
      <c r="K32" s="237"/>
      <c r="L32" s="233"/>
      <c r="M32" s="316"/>
      <c r="N32" s="233"/>
    </row>
    <row r="33" spans="1:14" ht="15" customHeight="1">
      <c r="A33" s="315"/>
      <c r="B33" s="65" t="s">
        <v>96</v>
      </c>
      <c r="C33" s="118">
        <v>270</v>
      </c>
      <c r="D33" s="8">
        <f>4.03+0.743+0.093</f>
        <v>4.8660000000000005</v>
      </c>
      <c r="E33" s="317"/>
      <c r="F33" s="343"/>
      <c r="G33" s="331"/>
      <c r="H33" s="341"/>
      <c r="I33" s="331"/>
      <c r="J33" s="341"/>
      <c r="K33" s="232"/>
      <c r="L33" s="209"/>
      <c r="M33" s="317"/>
      <c r="N33" s="209"/>
    </row>
    <row r="34" spans="1:14" ht="15" customHeight="1" thickBot="1">
      <c r="A34" s="315"/>
      <c r="B34" s="65" t="s">
        <v>112</v>
      </c>
      <c r="C34" s="151">
        <v>17.25</v>
      </c>
      <c r="D34" s="8">
        <v>45.412</v>
      </c>
      <c r="E34" s="317"/>
      <c r="F34" s="343"/>
      <c r="G34" s="331"/>
      <c r="H34" s="341"/>
      <c r="I34" s="331"/>
      <c r="J34" s="341"/>
      <c r="K34" s="232"/>
      <c r="L34" s="209"/>
      <c r="M34" s="317"/>
      <c r="N34" s="209"/>
    </row>
    <row r="35" spans="1:14" ht="13.5" thickTop="1">
      <c r="A35" s="314" t="s">
        <v>23</v>
      </c>
      <c r="B35" s="69" t="s">
        <v>95</v>
      </c>
      <c r="C35" s="87">
        <v>2580</v>
      </c>
      <c r="D35" s="6">
        <f>6.04+2.971+0.093</f>
        <v>9.104</v>
      </c>
      <c r="E35" s="316">
        <v>60</v>
      </c>
      <c r="F35" s="342">
        <v>25.76</v>
      </c>
      <c r="G35" s="330"/>
      <c r="H35" s="340"/>
      <c r="I35" s="344">
        <v>2000</v>
      </c>
      <c r="J35" s="340">
        <v>138.7</v>
      </c>
      <c r="K35" s="237"/>
      <c r="L35" s="233"/>
      <c r="M35" s="316"/>
      <c r="N35" s="233"/>
    </row>
    <row r="36" spans="1:14" ht="15" customHeight="1">
      <c r="A36" s="315"/>
      <c r="B36" s="65" t="s">
        <v>96</v>
      </c>
      <c r="C36" s="118">
        <v>300</v>
      </c>
      <c r="D36" s="8">
        <f>4.03+0.743+0.093</f>
        <v>4.8660000000000005</v>
      </c>
      <c r="E36" s="317"/>
      <c r="F36" s="343"/>
      <c r="G36" s="331"/>
      <c r="H36" s="341"/>
      <c r="I36" s="345"/>
      <c r="J36" s="341"/>
      <c r="K36" s="232"/>
      <c r="L36" s="209"/>
      <c r="M36" s="317"/>
      <c r="N36" s="209"/>
    </row>
    <row r="37" spans="1:14" ht="15" customHeight="1" thickBot="1">
      <c r="A37" s="315"/>
      <c r="B37" s="65" t="s">
        <v>112</v>
      </c>
      <c r="C37" s="151">
        <v>17.25</v>
      </c>
      <c r="D37" s="8">
        <v>45.412</v>
      </c>
      <c r="E37" s="317"/>
      <c r="F37" s="343"/>
      <c r="G37" s="331"/>
      <c r="H37" s="341"/>
      <c r="I37" s="345"/>
      <c r="J37" s="341"/>
      <c r="K37" s="232"/>
      <c r="L37" s="209"/>
      <c r="M37" s="317"/>
      <c r="N37" s="209"/>
    </row>
    <row r="38" spans="1:14" ht="13.5" thickTop="1">
      <c r="A38" s="314" t="s">
        <v>24</v>
      </c>
      <c r="B38" s="207" t="s">
        <v>95</v>
      </c>
      <c r="C38" s="77">
        <v>3240</v>
      </c>
      <c r="D38" s="163">
        <f>6.04+2.971+0.093</f>
        <v>9.104</v>
      </c>
      <c r="E38" s="316">
        <f>55</f>
        <v>55</v>
      </c>
      <c r="F38" s="342">
        <v>25.76</v>
      </c>
      <c r="G38" s="330"/>
      <c r="H38" s="340"/>
      <c r="I38" s="355">
        <f>1998+3001</f>
        <v>4999</v>
      </c>
      <c r="J38" s="356">
        <v>128.16</v>
      </c>
      <c r="K38" s="237"/>
      <c r="L38" s="233"/>
      <c r="M38" s="316"/>
      <c r="N38" s="233"/>
    </row>
    <row r="39" spans="1:14" ht="15" customHeight="1">
      <c r="A39" s="315"/>
      <c r="B39" s="208" t="s">
        <v>96</v>
      </c>
      <c r="C39" s="78">
        <v>480</v>
      </c>
      <c r="D39" s="164">
        <f>4.03+0.743+0.093</f>
        <v>4.8660000000000005</v>
      </c>
      <c r="E39" s="317"/>
      <c r="F39" s="343"/>
      <c r="G39" s="331"/>
      <c r="H39" s="341"/>
      <c r="I39" s="355"/>
      <c r="J39" s="356"/>
      <c r="K39" s="232"/>
      <c r="L39" s="209"/>
      <c r="M39" s="317"/>
      <c r="N39" s="209"/>
    </row>
    <row r="40" spans="1:14" ht="15" customHeight="1" thickBot="1">
      <c r="A40" s="315"/>
      <c r="B40" s="208" t="s">
        <v>112</v>
      </c>
      <c r="C40" s="179">
        <v>17.25</v>
      </c>
      <c r="D40" s="164">
        <v>45.412</v>
      </c>
      <c r="E40" s="317"/>
      <c r="F40" s="343"/>
      <c r="G40" s="331"/>
      <c r="H40" s="341"/>
      <c r="I40" s="355"/>
      <c r="J40" s="356"/>
      <c r="K40" s="232"/>
      <c r="L40" s="209"/>
      <c r="M40" s="317"/>
      <c r="N40" s="209"/>
    </row>
    <row r="41" spans="1:14" ht="13.5" thickTop="1">
      <c r="A41" s="314" t="s">
        <v>25</v>
      </c>
      <c r="B41" s="69" t="s">
        <v>95</v>
      </c>
      <c r="C41" s="118">
        <v>4200</v>
      </c>
      <c r="D41" s="163">
        <f>6.04+2.971+0.093</f>
        <v>9.104</v>
      </c>
      <c r="E41" s="237">
        <v>55</v>
      </c>
      <c r="F41" s="342">
        <v>25.76</v>
      </c>
      <c r="G41" s="330"/>
      <c r="H41" s="340"/>
      <c r="I41" s="347">
        <v>3001</v>
      </c>
      <c r="J41" s="346">
        <v>128.16</v>
      </c>
      <c r="K41" s="237"/>
      <c r="L41" s="233"/>
      <c r="M41" s="316"/>
      <c r="N41" s="233"/>
    </row>
    <row r="42" spans="1:14" ht="12.75">
      <c r="A42" s="315"/>
      <c r="B42" s="65" t="s">
        <v>96</v>
      </c>
      <c r="C42" s="118">
        <v>930</v>
      </c>
      <c r="D42" s="164">
        <f>4.03+0.743+0.093</f>
        <v>4.8660000000000005</v>
      </c>
      <c r="E42" s="232"/>
      <c r="F42" s="343"/>
      <c r="G42" s="331"/>
      <c r="H42" s="341"/>
      <c r="I42" s="347"/>
      <c r="J42" s="346"/>
      <c r="K42" s="232"/>
      <c r="L42" s="209"/>
      <c r="M42" s="317"/>
      <c r="N42" s="209"/>
    </row>
    <row r="43" spans="1:14" ht="12.75">
      <c r="A43" s="315"/>
      <c r="B43" s="65" t="s">
        <v>112</v>
      </c>
      <c r="C43" s="178">
        <v>17.25</v>
      </c>
      <c r="D43" s="164">
        <v>45.412</v>
      </c>
      <c r="E43" s="232"/>
      <c r="F43" s="343"/>
      <c r="G43" s="331"/>
      <c r="H43" s="341"/>
      <c r="I43" s="347"/>
      <c r="J43" s="346"/>
      <c r="K43" s="232"/>
      <c r="L43" s="209"/>
      <c r="M43" s="317"/>
      <c r="N43" s="209"/>
    </row>
    <row r="44" spans="1:15" ht="13.5" customHeight="1">
      <c r="A44" s="370" t="s">
        <v>26</v>
      </c>
      <c r="B44" s="371" t="s">
        <v>95</v>
      </c>
      <c r="C44" s="145"/>
      <c r="D44" s="145"/>
      <c r="E44" s="372"/>
      <c r="F44" s="372"/>
      <c r="G44" s="372"/>
      <c r="H44" s="372"/>
      <c r="I44" s="373"/>
      <c r="J44" s="373"/>
      <c r="K44" s="145"/>
      <c r="L44" s="145"/>
      <c r="M44" s="145"/>
      <c r="N44" s="145"/>
      <c r="O44" s="374"/>
    </row>
    <row r="45" spans="1:15" ht="13.5" customHeight="1">
      <c r="A45" s="370"/>
      <c r="B45" s="371" t="s">
        <v>96</v>
      </c>
      <c r="C45" s="145"/>
      <c r="D45" s="145"/>
      <c r="E45" s="372"/>
      <c r="F45" s="372"/>
      <c r="G45" s="372"/>
      <c r="H45" s="372"/>
      <c r="I45" s="373"/>
      <c r="J45" s="373"/>
      <c r="K45" s="145"/>
      <c r="L45" s="145"/>
      <c r="M45" s="145"/>
      <c r="N45" s="145"/>
      <c r="O45" s="374"/>
    </row>
    <row r="46" spans="1:15" ht="13.5" customHeight="1">
      <c r="A46" s="370"/>
      <c r="B46" s="371" t="s">
        <v>112</v>
      </c>
      <c r="C46" s="158"/>
      <c r="D46" s="145"/>
      <c r="E46" s="372"/>
      <c r="F46" s="372"/>
      <c r="G46" s="372"/>
      <c r="H46" s="372"/>
      <c r="I46" s="373"/>
      <c r="J46" s="373"/>
      <c r="K46" s="145"/>
      <c r="L46" s="145"/>
      <c r="M46" s="145"/>
      <c r="N46" s="145"/>
      <c r="O46" s="374"/>
    </row>
    <row r="47" spans="1:14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3.5" customHeight="1">
      <c r="A48" s="218" t="s">
        <v>32</v>
      </c>
      <c r="B48" s="218"/>
      <c r="C48" s="218"/>
      <c r="D48" s="218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18" t="s">
        <v>35</v>
      </c>
      <c r="C50" s="218"/>
      <c r="D50" s="218"/>
      <c r="E50" s="219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18" t="s">
        <v>34</v>
      </c>
      <c r="C51" s="218"/>
      <c r="D51" s="218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96">
    <mergeCell ref="K41:K43"/>
    <mergeCell ref="L41:L43"/>
    <mergeCell ref="I38:I40"/>
    <mergeCell ref="I41:I43"/>
    <mergeCell ref="J38:J40"/>
    <mergeCell ref="J41:J43"/>
    <mergeCell ref="N35:N37"/>
    <mergeCell ref="K38:K40"/>
    <mergeCell ref="L38:L40"/>
    <mergeCell ref="M38:M40"/>
    <mergeCell ref="N38:N40"/>
    <mergeCell ref="K35:K37"/>
    <mergeCell ref="L35:L37"/>
    <mergeCell ref="M35:M37"/>
    <mergeCell ref="A41:A43"/>
    <mergeCell ref="E41:E43"/>
    <mergeCell ref="F41:F43"/>
    <mergeCell ref="A44:A46"/>
    <mergeCell ref="E44:E46"/>
    <mergeCell ref="F44:F46"/>
    <mergeCell ref="A23:A25"/>
    <mergeCell ref="E23:E25"/>
    <mergeCell ref="F23:F25"/>
    <mergeCell ref="A26:A28"/>
    <mergeCell ref="E26:E28"/>
    <mergeCell ref="F26:F28"/>
    <mergeCell ref="A29:A31"/>
    <mergeCell ref="A32:A34"/>
    <mergeCell ref="B51:D51"/>
    <mergeCell ref="E29:E31"/>
    <mergeCell ref="E32:E34"/>
    <mergeCell ref="A35:A37"/>
    <mergeCell ref="E35:E37"/>
    <mergeCell ref="B50:E50"/>
    <mergeCell ref="A38:A40"/>
    <mergeCell ref="E38:E40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M9:N9"/>
    <mergeCell ref="A48:D48"/>
    <mergeCell ref="F14:F16"/>
    <mergeCell ref="F29:F31"/>
    <mergeCell ref="I11:I13"/>
    <mergeCell ref="J11:J13"/>
    <mergeCell ref="I14:I16"/>
    <mergeCell ref="J14:J16"/>
    <mergeCell ref="A14:A16"/>
    <mergeCell ref="A11:A13"/>
    <mergeCell ref="E11:E13"/>
    <mergeCell ref="F11:F13"/>
    <mergeCell ref="E14:E16"/>
    <mergeCell ref="A17:A19"/>
    <mergeCell ref="E17:E19"/>
    <mergeCell ref="F17:F19"/>
    <mergeCell ref="A20:A22"/>
    <mergeCell ref="E20:E22"/>
    <mergeCell ref="F20:F22"/>
    <mergeCell ref="N32:N34"/>
    <mergeCell ref="G32:G34"/>
    <mergeCell ref="H32:H34"/>
    <mergeCell ref="I32:I34"/>
    <mergeCell ref="J32:J34"/>
    <mergeCell ref="K32:K34"/>
    <mergeCell ref="L32:L34"/>
    <mergeCell ref="M41:M43"/>
    <mergeCell ref="N41:N43"/>
    <mergeCell ref="B9:C10"/>
    <mergeCell ref="G44:G46"/>
    <mergeCell ref="H44:H46"/>
    <mergeCell ref="I44:I46"/>
    <mergeCell ref="G41:G43"/>
    <mergeCell ref="H41:H43"/>
    <mergeCell ref="I9:J9"/>
    <mergeCell ref="M32:M34"/>
    <mergeCell ref="F38:F40"/>
    <mergeCell ref="J44:J46"/>
    <mergeCell ref="G38:G40"/>
    <mergeCell ref="H38:H40"/>
    <mergeCell ref="I17:I19"/>
    <mergeCell ref="J17:J19"/>
    <mergeCell ref="F32:F34"/>
    <mergeCell ref="F35:F37"/>
    <mergeCell ref="G35:G37"/>
    <mergeCell ref="H35:H37"/>
    <mergeCell ref="I35:I37"/>
    <mergeCell ref="J35:J37"/>
    <mergeCell ref="I20:I22"/>
    <mergeCell ref="J20:J22"/>
  </mergeCells>
  <printOptions/>
  <pageMargins left="0.21" right="0.2" top="0.37" bottom="0.39" header="0.5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9">
      <selection activeCell="D33" sqref="D33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333" t="s">
        <v>29</v>
      </c>
      <c r="J1" s="333"/>
      <c r="K1" s="333"/>
      <c r="L1" s="28"/>
      <c r="M1" s="28"/>
      <c r="N1" s="28"/>
    </row>
    <row r="2" spans="1:14" s="34" customFormat="1" ht="15">
      <c r="A2" s="27" t="s">
        <v>1</v>
      </c>
      <c r="B2" s="27" t="s">
        <v>57</v>
      </c>
      <c r="C2" s="27"/>
      <c r="D2" s="27"/>
      <c r="E2" s="27"/>
      <c r="F2" s="27"/>
      <c r="G2" s="28"/>
      <c r="H2" s="28"/>
      <c r="I2" s="333" t="s">
        <v>2</v>
      </c>
      <c r="J2" s="333"/>
      <c r="K2" s="333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333" t="s">
        <v>3</v>
      </c>
      <c r="J3" s="333"/>
      <c r="K3" s="333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20" t="s">
        <v>5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3.5" thickBot="1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16.5" thickBot="1" thickTop="1">
      <c r="A8" s="210" t="s">
        <v>6</v>
      </c>
      <c r="B8" s="245" t="s">
        <v>7</v>
      </c>
      <c r="C8" s="246"/>
      <c r="D8" s="247"/>
      <c r="E8" s="245" t="s">
        <v>11</v>
      </c>
      <c r="F8" s="247"/>
      <c r="G8" s="226" t="s">
        <v>15</v>
      </c>
      <c r="H8" s="227"/>
      <c r="I8" s="227"/>
      <c r="J8" s="227"/>
      <c r="K8" s="227"/>
      <c r="L8" s="227"/>
      <c r="M8" s="227"/>
      <c r="N8" s="228"/>
    </row>
    <row r="9" spans="1:14" ht="13.5" thickTop="1">
      <c r="A9" s="211"/>
      <c r="B9" s="229" t="s">
        <v>8</v>
      </c>
      <c r="C9" s="230"/>
      <c r="D9" s="217" t="s">
        <v>9</v>
      </c>
      <c r="E9" s="213" t="s">
        <v>10</v>
      </c>
      <c r="F9" s="217" t="s">
        <v>9</v>
      </c>
      <c r="G9" s="215" t="s">
        <v>27</v>
      </c>
      <c r="H9" s="216"/>
      <c r="I9" s="215" t="s">
        <v>28</v>
      </c>
      <c r="J9" s="216"/>
      <c r="K9" s="215" t="s">
        <v>13</v>
      </c>
      <c r="L9" s="216"/>
      <c r="M9" s="215" t="s">
        <v>14</v>
      </c>
      <c r="N9" s="216"/>
    </row>
    <row r="10" spans="1:14" ht="15" thickBot="1">
      <c r="A10" s="212"/>
      <c r="B10" s="313"/>
      <c r="C10" s="238"/>
      <c r="D10" s="234"/>
      <c r="E10" s="214"/>
      <c r="F10" s="23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4" t="s">
        <v>16</v>
      </c>
      <c r="B11" s="101" t="s">
        <v>95</v>
      </c>
      <c r="C11" s="87">
        <v>1620</v>
      </c>
      <c r="D11" s="6">
        <f>5.25+2.599+0.093</f>
        <v>7.942</v>
      </c>
      <c r="E11" s="213">
        <v>17</v>
      </c>
      <c r="F11" s="217">
        <v>22.89</v>
      </c>
      <c r="G11" s="248">
        <f>45.5*84</f>
        <v>3822</v>
      </c>
      <c r="H11" s="201">
        <v>13.65</v>
      </c>
      <c r="I11" s="7"/>
      <c r="J11" s="8"/>
      <c r="K11" s="7"/>
      <c r="L11" s="8"/>
      <c r="M11" s="7"/>
      <c r="N11" s="8"/>
    </row>
    <row r="12" spans="1:14" ht="15" customHeight="1" thickBot="1">
      <c r="A12" s="325"/>
      <c r="B12" s="104" t="s">
        <v>115</v>
      </c>
      <c r="C12" s="118">
        <v>17.25</v>
      </c>
      <c r="D12" s="8">
        <v>45.412</v>
      </c>
      <c r="E12" s="328"/>
      <c r="F12" s="243"/>
      <c r="G12" s="244"/>
      <c r="H12" s="250"/>
      <c r="I12" s="7"/>
      <c r="J12" s="8"/>
      <c r="K12" s="7"/>
      <c r="L12" s="8"/>
      <c r="M12" s="7"/>
      <c r="N12" s="8"/>
    </row>
    <row r="13" spans="1:14" ht="15" customHeight="1" thickTop="1">
      <c r="A13" s="314" t="s">
        <v>17</v>
      </c>
      <c r="B13" s="106" t="s">
        <v>95</v>
      </c>
      <c r="C13" s="117">
        <v>1465</v>
      </c>
      <c r="D13" s="6">
        <f>5.25+2.599+0.093</f>
        <v>7.942</v>
      </c>
      <c r="E13" s="316">
        <v>16</v>
      </c>
      <c r="F13" s="249">
        <v>22.89</v>
      </c>
      <c r="G13" s="239">
        <f>45.5*84</f>
        <v>3822</v>
      </c>
      <c r="H13" s="249">
        <v>13.65</v>
      </c>
      <c r="I13" s="14"/>
      <c r="J13" s="15"/>
      <c r="K13" s="14"/>
      <c r="L13" s="15"/>
      <c r="M13" s="14"/>
      <c r="N13" s="15"/>
    </row>
    <row r="14" spans="1:14" ht="13.5" thickBot="1">
      <c r="A14" s="325"/>
      <c r="B14" s="106" t="s">
        <v>96</v>
      </c>
      <c r="C14" s="116">
        <v>17.25</v>
      </c>
      <c r="D14" s="8">
        <v>45.412</v>
      </c>
      <c r="E14" s="328"/>
      <c r="F14" s="250"/>
      <c r="G14" s="244"/>
      <c r="H14" s="250"/>
      <c r="I14" s="21"/>
      <c r="J14" s="22"/>
      <c r="K14" s="21"/>
      <c r="L14" s="22"/>
      <c r="M14" s="21"/>
      <c r="N14" s="22"/>
    </row>
    <row r="15" spans="1:14" ht="15" customHeight="1" thickTop="1">
      <c r="A15" s="314" t="s">
        <v>18</v>
      </c>
      <c r="B15" s="108" t="s">
        <v>95</v>
      </c>
      <c r="C15" s="117">
        <v>1708</v>
      </c>
      <c r="D15" s="6">
        <f>5.25+2.599+0.093</f>
        <v>7.942</v>
      </c>
      <c r="E15" s="316">
        <v>20</v>
      </c>
      <c r="F15" s="249">
        <v>22.89</v>
      </c>
      <c r="G15" s="239">
        <f>45.5*84</f>
        <v>3822</v>
      </c>
      <c r="H15" s="249">
        <v>13.65</v>
      </c>
      <c r="I15" s="14"/>
      <c r="J15" s="15"/>
      <c r="K15" s="14"/>
      <c r="L15" s="15"/>
      <c r="M15" s="14"/>
      <c r="N15" s="15"/>
    </row>
    <row r="16" spans="1:14" ht="13.5" thickBot="1">
      <c r="A16" s="325"/>
      <c r="B16" s="104" t="s">
        <v>96</v>
      </c>
      <c r="C16" s="116">
        <v>17.25</v>
      </c>
      <c r="D16" s="8">
        <v>45.412</v>
      </c>
      <c r="E16" s="328"/>
      <c r="F16" s="250"/>
      <c r="G16" s="244"/>
      <c r="H16" s="250"/>
      <c r="I16" s="21"/>
      <c r="J16" s="22"/>
      <c r="K16" s="21"/>
      <c r="L16" s="22"/>
      <c r="M16" s="21"/>
      <c r="N16" s="22"/>
    </row>
    <row r="17" spans="1:14" ht="13.5" thickTop="1">
      <c r="A17" s="314" t="s">
        <v>19</v>
      </c>
      <c r="B17" s="108" t="s">
        <v>95</v>
      </c>
      <c r="C17" s="117">
        <v>1274</v>
      </c>
      <c r="D17" s="6">
        <f>5.25+2.599+0.093</f>
        <v>7.942</v>
      </c>
      <c r="E17" s="316">
        <v>18</v>
      </c>
      <c r="F17" s="249">
        <v>25.76</v>
      </c>
      <c r="G17" s="239">
        <f>45.5*84</f>
        <v>3822</v>
      </c>
      <c r="H17" s="249">
        <v>13.65</v>
      </c>
      <c r="I17" s="14"/>
      <c r="J17" s="15"/>
      <c r="K17" s="14"/>
      <c r="L17" s="15"/>
      <c r="M17" s="14"/>
      <c r="N17" s="15"/>
    </row>
    <row r="18" spans="1:14" ht="13.5" thickBot="1">
      <c r="A18" s="325"/>
      <c r="B18" s="104" t="s">
        <v>96</v>
      </c>
      <c r="C18" s="116">
        <v>17.25</v>
      </c>
      <c r="D18" s="8">
        <v>45.412</v>
      </c>
      <c r="E18" s="328"/>
      <c r="F18" s="250"/>
      <c r="G18" s="244"/>
      <c r="H18" s="250"/>
      <c r="I18" s="21"/>
      <c r="J18" s="22"/>
      <c r="K18" s="21"/>
      <c r="L18" s="22"/>
      <c r="M18" s="21"/>
      <c r="N18" s="22"/>
    </row>
    <row r="19" spans="1:14" ht="13.5" thickTop="1">
      <c r="A19" s="314" t="s">
        <v>20</v>
      </c>
      <c r="B19" s="108" t="s">
        <v>95</v>
      </c>
      <c r="C19" s="117">
        <v>842</v>
      </c>
      <c r="D19" s="6">
        <f>5.25+2.599+0.093</f>
        <v>7.942</v>
      </c>
      <c r="E19" s="316">
        <v>22</v>
      </c>
      <c r="F19" s="249">
        <v>25.76</v>
      </c>
      <c r="G19" s="239">
        <f>45.5*84</f>
        <v>3822</v>
      </c>
      <c r="H19" s="233">
        <v>13.65</v>
      </c>
      <c r="I19" s="14"/>
      <c r="J19" s="15"/>
      <c r="K19" s="14"/>
      <c r="L19" s="15"/>
      <c r="M19" s="14"/>
      <c r="N19" s="15"/>
    </row>
    <row r="20" spans="1:14" ht="13.5" thickBot="1">
      <c r="A20" s="325"/>
      <c r="B20" s="104" t="s">
        <v>96</v>
      </c>
      <c r="C20" s="116">
        <v>17.25</v>
      </c>
      <c r="D20" s="8">
        <v>45.412</v>
      </c>
      <c r="E20" s="328"/>
      <c r="F20" s="250"/>
      <c r="G20" s="244"/>
      <c r="H20" s="243"/>
      <c r="I20" s="21"/>
      <c r="J20" s="22"/>
      <c r="K20" s="21"/>
      <c r="L20" s="22"/>
      <c r="M20" s="21"/>
      <c r="N20" s="22"/>
    </row>
    <row r="21" spans="1:14" ht="13.5" thickTop="1">
      <c r="A21" s="314" t="s">
        <v>69</v>
      </c>
      <c r="B21" s="108" t="s">
        <v>95</v>
      </c>
      <c r="C21" s="117">
        <v>788</v>
      </c>
      <c r="D21" s="6">
        <f>5.25+2.599+0.093</f>
        <v>7.942</v>
      </c>
      <c r="E21" s="316">
        <v>27</v>
      </c>
      <c r="F21" s="249">
        <v>25.76</v>
      </c>
      <c r="G21" s="239">
        <f>45.5*84</f>
        <v>3822</v>
      </c>
      <c r="H21" s="233">
        <v>13.65</v>
      </c>
      <c r="I21" s="14"/>
      <c r="J21" s="15"/>
      <c r="K21" s="14"/>
      <c r="L21" s="15"/>
      <c r="M21" s="14"/>
      <c r="N21" s="15"/>
    </row>
    <row r="22" spans="1:14" ht="13.5" thickBot="1">
      <c r="A22" s="325"/>
      <c r="B22" s="104" t="s">
        <v>96</v>
      </c>
      <c r="C22" s="116">
        <v>17.25</v>
      </c>
      <c r="D22" s="8">
        <v>45.412</v>
      </c>
      <c r="E22" s="328"/>
      <c r="F22" s="250"/>
      <c r="G22" s="244"/>
      <c r="H22" s="243"/>
      <c r="I22" s="21"/>
      <c r="J22" s="22"/>
      <c r="K22" s="21"/>
      <c r="L22" s="22"/>
      <c r="M22" s="21"/>
      <c r="N22" s="22"/>
    </row>
    <row r="23" spans="1:14" ht="13.5" thickTop="1">
      <c r="A23" s="314" t="s">
        <v>70</v>
      </c>
      <c r="B23" s="108" t="s">
        <v>95</v>
      </c>
      <c r="C23" s="117">
        <v>697</v>
      </c>
      <c r="D23" s="6">
        <f>5.25+2.599+0.093</f>
        <v>7.942</v>
      </c>
      <c r="E23" s="316">
        <v>18</v>
      </c>
      <c r="F23" s="249">
        <v>25.76</v>
      </c>
      <c r="G23" s="239">
        <f>45.5*84</f>
        <v>3822</v>
      </c>
      <c r="H23" s="233">
        <v>13.65</v>
      </c>
      <c r="I23" s="14"/>
      <c r="J23" s="15"/>
      <c r="K23" s="14"/>
      <c r="L23" s="15"/>
      <c r="M23" s="14"/>
      <c r="N23" s="15"/>
    </row>
    <row r="24" spans="1:14" ht="12.75">
      <c r="A24" s="325"/>
      <c r="B24" s="104" t="s">
        <v>96</v>
      </c>
      <c r="C24" s="116">
        <v>17.25</v>
      </c>
      <c r="D24" s="8">
        <v>45.412</v>
      </c>
      <c r="E24" s="328"/>
      <c r="F24" s="250"/>
      <c r="G24" s="244"/>
      <c r="H24" s="243"/>
      <c r="I24" s="21"/>
      <c r="J24" s="22"/>
      <c r="K24" s="21"/>
      <c r="L24" s="22"/>
      <c r="M24" s="21"/>
      <c r="N24" s="22"/>
    </row>
    <row r="25" spans="1:14" ht="12.75">
      <c r="A25" s="314" t="s">
        <v>22</v>
      </c>
      <c r="B25" s="108" t="s">
        <v>95</v>
      </c>
      <c r="C25" s="117">
        <v>701</v>
      </c>
      <c r="D25" s="15">
        <f>5.37+2.599+0.093</f>
        <v>8.062000000000001</v>
      </c>
      <c r="E25" s="316">
        <v>27</v>
      </c>
      <c r="F25" s="249">
        <v>25.76</v>
      </c>
      <c r="G25" s="239">
        <f>45.5*84</f>
        <v>3822</v>
      </c>
      <c r="H25" s="233">
        <v>13.65</v>
      </c>
      <c r="I25" s="21"/>
      <c r="J25" s="22"/>
      <c r="K25" s="21"/>
      <c r="L25" s="22"/>
      <c r="M25" s="21"/>
      <c r="N25" s="22"/>
    </row>
    <row r="26" spans="1:14" ht="12.75">
      <c r="A26" s="325"/>
      <c r="B26" s="104" t="s">
        <v>96</v>
      </c>
      <c r="C26" s="116">
        <v>17.25</v>
      </c>
      <c r="D26" s="22">
        <v>45.412</v>
      </c>
      <c r="E26" s="328"/>
      <c r="F26" s="250"/>
      <c r="G26" s="244"/>
      <c r="H26" s="243"/>
      <c r="I26" s="4"/>
      <c r="J26" s="5"/>
      <c r="K26" s="4"/>
      <c r="L26" s="5"/>
      <c r="M26" s="4"/>
      <c r="N26" s="5"/>
    </row>
    <row r="27" spans="1:14" ht="12.75">
      <c r="A27" s="314" t="s">
        <v>23</v>
      </c>
      <c r="B27" s="108" t="s">
        <v>95</v>
      </c>
      <c r="C27" s="117">
        <v>950</v>
      </c>
      <c r="D27" s="15">
        <f>5.37+2.599+0.093</f>
        <v>8.062000000000001</v>
      </c>
      <c r="E27" s="316">
        <v>30</v>
      </c>
      <c r="F27" s="249">
        <v>25.76</v>
      </c>
      <c r="G27" s="239">
        <f>45.5*84</f>
        <v>3822</v>
      </c>
      <c r="H27" s="233">
        <v>13.65</v>
      </c>
      <c r="I27" s="4"/>
      <c r="J27" s="5"/>
      <c r="K27" s="4"/>
      <c r="L27" s="5"/>
      <c r="M27" s="4"/>
      <c r="N27" s="5"/>
    </row>
    <row r="28" spans="1:14" ht="12.75">
      <c r="A28" s="325"/>
      <c r="B28" s="104" t="s">
        <v>96</v>
      </c>
      <c r="C28" s="116">
        <v>17.25</v>
      </c>
      <c r="D28" s="22">
        <v>45.412</v>
      </c>
      <c r="E28" s="328"/>
      <c r="F28" s="250"/>
      <c r="G28" s="244"/>
      <c r="H28" s="243"/>
      <c r="I28" s="4"/>
      <c r="J28" s="5"/>
      <c r="K28" s="4"/>
      <c r="L28" s="5"/>
      <c r="M28" s="4"/>
      <c r="N28" s="5"/>
    </row>
    <row r="29" spans="1:14" ht="12.75">
      <c r="A29" s="314" t="s">
        <v>24</v>
      </c>
      <c r="B29" s="108" t="s">
        <v>95</v>
      </c>
      <c r="C29" s="117">
        <v>1134</v>
      </c>
      <c r="D29" s="15">
        <f>5.37+2.599+0.093</f>
        <v>8.062000000000001</v>
      </c>
      <c r="E29" s="316">
        <v>23</v>
      </c>
      <c r="F29" s="249">
        <v>25.76</v>
      </c>
      <c r="G29" s="239">
        <f>45.5*84</f>
        <v>3822</v>
      </c>
      <c r="H29" s="233">
        <v>13.65</v>
      </c>
      <c r="I29" s="4"/>
      <c r="J29" s="5"/>
      <c r="K29" s="4"/>
      <c r="L29" s="5"/>
      <c r="M29" s="4"/>
      <c r="N29" s="5"/>
    </row>
    <row r="30" spans="1:14" ht="12.75">
      <c r="A30" s="325"/>
      <c r="B30" s="104" t="s">
        <v>96</v>
      </c>
      <c r="C30" s="116">
        <v>17.25</v>
      </c>
      <c r="D30" s="22">
        <v>45.412</v>
      </c>
      <c r="E30" s="328"/>
      <c r="F30" s="250"/>
      <c r="G30" s="244"/>
      <c r="H30" s="243"/>
      <c r="I30" s="4"/>
      <c r="J30" s="5"/>
      <c r="K30" s="4"/>
      <c r="L30" s="5"/>
      <c r="M30" s="4"/>
      <c r="N30" s="5"/>
    </row>
    <row r="31" spans="1:14" ht="12.75">
      <c r="A31" s="314" t="s">
        <v>25</v>
      </c>
      <c r="B31" s="108" t="s">
        <v>95</v>
      </c>
      <c r="C31" s="117">
        <v>1019</v>
      </c>
      <c r="D31" s="15">
        <v>8.062</v>
      </c>
      <c r="E31" s="316">
        <v>20</v>
      </c>
      <c r="F31" s="249">
        <v>25.76</v>
      </c>
      <c r="G31" s="239">
        <f>45.5*84</f>
        <v>3822</v>
      </c>
      <c r="H31" s="233">
        <v>13.65</v>
      </c>
      <c r="I31" s="4"/>
      <c r="J31" s="5"/>
      <c r="K31" s="4"/>
      <c r="L31" s="5"/>
      <c r="M31" s="4"/>
      <c r="N31" s="5"/>
    </row>
    <row r="32" spans="1:14" ht="12.75">
      <c r="A32" s="325"/>
      <c r="B32" s="104" t="s">
        <v>96</v>
      </c>
      <c r="C32" s="116">
        <v>17.25</v>
      </c>
      <c r="D32" s="22">
        <v>45.412</v>
      </c>
      <c r="E32" s="328"/>
      <c r="F32" s="250"/>
      <c r="G32" s="244"/>
      <c r="H32" s="243"/>
      <c r="I32" s="4"/>
      <c r="J32" s="5"/>
      <c r="K32" s="4"/>
      <c r="L32" s="5"/>
      <c r="M32" s="4"/>
      <c r="N32" s="5"/>
    </row>
    <row r="33" spans="1:14" ht="12.75">
      <c r="A33" s="314" t="s">
        <v>26</v>
      </c>
      <c r="B33" s="108" t="s">
        <v>95</v>
      </c>
      <c r="C33" s="117"/>
      <c r="D33" s="15"/>
      <c r="E33" s="316"/>
      <c r="F33" s="249"/>
      <c r="G33" s="239"/>
      <c r="H33" s="233"/>
      <c r="I33" s="14"/>
      <c r="J33" s="15"/>
      <c r="K33" s="14"/>
      <c r="L33" s="15"/>
      <c r="M33" s="14"/>
      <c r="N33" s="15"/>
    </row>
    <row r="34" spans="1:14" ht="13.5" thickBot="1">
      <c r="A34" s="337"/>
      <c r="B34" s="110" t="s">
        <v>96</v>
      </c>
      <c r="C34" s="116"/>
      <c r="D34" s="22"/>
      <c r="E34" s="214"/>
      <c r="F34" s="357"/>
      <c r="G34" s="240"/>
      <c r="H34" s="234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18" t="s">
        <v>32</v>
      </c>
      <c r="B36" s="218"/>
      <c r="C36" s="218"/>
      <c r="D36" s="219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18" t="s">
        <v>35</v>
      </c>
      <c r="C38" s="218"/>
      <c r="D38" s="218"/>
      <c r="E38" s="219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18" t="s">
        <v>34</v>
      </c>
      <c r="C39" s="218"/>
      <c r="D39" s="218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E27:E28"/>
    <mergeCell ref="H29:H30"/>
    <mergeCell ref="A29:A30"/>
    <mergeCell ref="E29:E30"/>
    <mergeCell ref="F29:F30"/>
    <mergeCell ref="G29:G30"/>
    <mergeCell ref="H21:H22"/>
    <mergeCell ref="A21:A22"/>
    <mergeCell ref="E21:E22"/>
    <mergeCell ref="F21:F22"/>
    <mergeCell ref="G21:G22"/>
    <mergeCell ref="H19:H20"/>
    <mergeCell ref="A19:A20"/>
    <mergeCell ref="E19:E20"/>
    <mergeCell ref="F19:F20"/>
    <mergeCell ref="G19:G20"/>
    <mergeCell ref="A17:A18"/>
    <mergeCell ref="E17:E18"/>
    <mergeCell ref="F17:F18"/>
    <mergeCell ref="G17:G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F11:F12"/>
    <mergeCell ref="G11:G12"/>
    <mergeCell ref="H11:H12"/>
    <mergeCell ref="H13:H14"/>
    <mergeCell ref="G13:G14"/>
    <mergeCell ref="I1:K1"/>
    <mergeCell ref="I2:K2"/>
    <mergeCell ref="I3:K3"/>
    <mergeCell ref="K9:L9"/>
    <mergeCell ref="H15:H16"/>
    <mergeCell ref="A15:A16"/>
    <mergeCell ref="E15:E16"/>
    <mergeCell ref="F15:F16"/>
    <mergeCell ref="G15:G16"/>
    <mergeCell ref="H23:H24"/>
    <mergeCell ref="A23:A24"/>
    <mergeCell ref="E23:E24"/>
    <mergeCell ref="F23:F24"/>
    <mergeCell ref="G23:G24"/>
    <mergeCell ref="G31:G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B9:C10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</mergeCells>
  <printOptions/>
  <pageMargins left="0.2" right="0.2" top="0.41" bottom="0.35" header="0.5" footer="0.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43">
      <selection activeCell="D55" sqref="D55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333" t="s">
        <v>29</v>
      </c>
      <c r="J1" s="333"/>
      <c r="K1" s="333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54</v>
      </c>
      <c r="C2" s="27"/>
      <c r="D2" s="28"/>
      <c r="E2" s="28">
        <v>51975</v>
      </c>
      <c r="F2" s="28"/>
      <c r="G2" s="28"/>
      <c r="H2" s="28"/>
      <c r="I2" s="333" t="s">
        <v>2</v>
      </c>
      <c r="J2" s="333"/>
      <c r="K2" s="333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33" t="s">
        <v>3</v>
      </c>
      <c r="J3" s="333"/>
      <c r="K3" s="333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20" t="s">
        <v>5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3.5" thickBot="1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16.5" thickBot="1" thickTop="1">
      <c r="A8" s="210" t="s">
        <v>6</v>
      </c>
      <c r="B8" s="245" t="s">
        <v>7</v>
      </c>
      <c r="C8" s="246"/>
      <c r="D8" s="247"/>
      <c r="E8" s="245" t="s">
        <v>11</v>
      </c>
      <c r="F8" s="247"/>
      <c r="G8" s="226" t="s">
        <v>15</v>
      </c>
      <c r="H8" s="227"/>
      <c r="I8" s="227"/>
      <c r="J8" s="227"/>
      <c r="K8" s="227"/>
      <c r="L8" s="227"/>
      <c r="M8" s="227"/>
      <c r="N8" s="228"/>
    </row>
    <row r="9" spans="1:14" ht="13.5" thickTop="1">
      <c r="A9" s="211"/>
      <c r="B9" s="229" t="s">
        <v>8</v>
      </c>
      <c r="C9" s="230"/>
      <c r="D9" s="217" t="s">
        <v>9</v>
      </c>
      <c r="E9" s="213" t="s">
        <v>10</v>
      </c>
      <c r="F9" s="217" t="s">
        <v>9</v>
      </c>
      <c r="G9" s="335" t="s">
        <v>27</v>
      </c>
      <c r="H9" s="336"/>
      <c r="I9" s="215" t="s">
        <v>28</v>
      </c>
      <c r="J9" s="216"/>
      <c r="K9" s="215" t="s">
        <v>13</v>
      </c>
      <c r="L9" s="216"/>
      <c r="M9" s="215" t="s">
        <v>14</v>
      </c>
      <c r="N9" s="216"/>
    </row>
    <row r="10" spans="1:14" ht="15" thickBot="1">
      <c r="A10" s="211"/>
      <c r="B10" s="231"/>
      <c r="C10" s="232"/>
      <c r="D10" s="209"/>
      <c r="E10" s="214"/>
      <c r="F10" s="23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358" t="s">
        <v>16</v>
      </c>
      <c r="B11" s="152" t="s">
        <v>95</v>
      </c>
      <c r="C11" s="171">
        <v>16620</v>
      </c>
      <c r="D11" s="167">
        <f>5.91+2.352+0.093</f>
        <v>8.355</v>
      </c>
      <c r="E11" s="230">
        <v>352</v>
      </c>
      <c r="F11" s="217">
        <v>22.89</v>
      </c>
      <c r="G11" s="248">
        <f>265.8*84</f>
        <v>22327.2</v>
      </c>
      <c r="H11" s="201">
        <v>12.33</v>
      </c>
      <c r="I11" s="7"/>
      <c r="J11" s="8"/>
      <c r="K11" s="7"/>
      <c r="L11" s="8"/>
      <c r="M11" s="7"/>
      <c r="N11" s="8"/>
    </row>
    <row r="12" spans="1:14" ht="16.5" customHeight="1">
      <c r="A12" s="359"/>
      <c r="B12" s="153" t="s">
        <v>96</v>
      </c>
      <c r="C12" s="79">
        <v>13020</v>
      </c>
      <c r="D12" s="168">
        <f>3.94+0.784+0.093</f>
        <v>4.817</v>
      </c>
      <c r="E12" s="232"/>
      <c r="F12" s="209"/>
      <c r="G12" s="318"/>
      <c r="H12" s="332"/>
      <c r="I12" s="7"/>
      <c r="J12" s="8"/>
      <c r="K12" s="7"/>
      <c r="L12" s="8"/>
      <c r="M12" s="7"/>
      <c r="N12" s="8"/>
    </row>
    <row r="13" spans="1:14" ht="16.5" customHeight="1">
      <c r="A13" s="359"/>
      <c r="B13" s="153" t="s">
        <v>115</v>
      </c>
      <c r="C13" s="79">
        <v>232</v>
      </c>
      <c r="D13" s="168">
        <v>145.317</v>
      </c>
      <c r="E13" s="232"/>
      <c r="F13" s="209"/>
      <c r="G13" s="318"/>
      <c r="H13" s="332"/>
      <c r="I13" s="7"/>
      <c r="J13" s="8"/>
      <c r="K13" s="7"/>
      <c r="L13" s="8"/>
      <c r="M13" s="7"/>
      <c r="N13" s="8"/>
    </row>
    <row r="14" spans="1:14" ht="13.5" customHeight="1" thickBot="1">
      <c r="A14" s="360"/>
      <c r="B14" s="154" t="s">
        <v>114</v>
      </c>
      <c r="C14" s="170">
        <v>8640</v>
      </c>
      <c r="D14" s="169">
        <v>1.197</v>
      </c>
      <c r="E14" s="242"/>
      <c r="F14" s="243"/>
      <c r="G14" s="244"/>
      <c r="H14" s="250"/>
      <c r="I14" s="7"/>
      <c r="J14" s="8"/>
      <c r="K14" s="7"/>
      <c r="L14" s="8"/>
      <c r="M14" s="7"/>
      <c r="N14" s="8"/>
    </row>
    <row r="15" spans="1:14" ht="12.75">
      <c r="A15" s="325" t="s">
        <v>17</v>
      </c>
      <c r="B15" s="152" t="s">
        <v>95</v>
      </c>
      <c r="C15" s="171">
        <v>15300</v>
      </c>
      <c r="D15" s="167">
        <f>5.91+2.352+0.093</f>
        <v>8.355</v>
      </c>
      <c r="E15" s="316">
        <f>201+119</f>
        <v>320</v>
      </c>
      <c r="F15" s="233">
        <v>22.89</v>
      </c>
      <c r="G15" s="239">
        <f>265.8*84</f>
        <v>22327.2</v>
      </c>
      <c r="H15" s="249">
        <v>12.33</v>
      </c>
      <c r="I15" s="14"/>
      <c r="J15" s="15"/>
      <c r="K15" s="14"/>
      <c r="L15" s="15"/>
      <c r="M15" s="14"/>
      <c r="N15" s="15"/>
    </row>
    <row r="16" spans="1:14" ht="12.75">
      <c r="A16" s="323"/>
      <c r="B16" s="153" t="s">
        <v>96</v>
      </c>
      <c r="C16" s="79">
        <v>6300</v>
      </c>
      <c r="D16" s="168">
        <f>3.94+0.784+0.093</f>
        <v>4.817</v>
      </c>
      <c r="E16" s="317"/>
      <c r="F16" s="209"/>
      <c r="G16" s="318"/>
      <c r="H16" s="332"/>
      <c r="I16" s="7"/>
      <c r="J16" s="8"/>
      <c r="K16" s="7"/>
      <c r="L16" s="8"/>
      <c r="M16" s="7"/>
      <c r="N16" s="8"/>
    </row>
    <row r="17" spans="1:14" ht="12.75">
      <c r="A17" s="323"/>
      <c r="B17" s="153" t="s">
        <v>115</v>
      </c>
      <c r="C17" s="79">
        <v>232</v>
      </c>
      <c r="D17" s="168">
        <v>145.317</v>
      </c>
      <c r="E17" s="317"/>
      <c r="F17" s="209"/>
      <c r="G17" s="318"/>
      <c r="H17" s="332"/>
      <c r="I17" s="7"/>
      <c r="J17" s="8"/>
      <c r="K17" s="7"/>
      <c r="L17" s="8"/>
      <c r="M17" s="7"/>
      <c r="N17" s="8"/>
    </row>
    <row r="18" spans="1:14" ht="14.25" customHeight="1" thickBot="1">
      <c r="A18" s="323"/>
      <c r="B18" s="154" t="s">
        <v>114</v>
      </c>
      <c r="C18" s="170">
        <f>7100+940</f>
        <v>8040</v>
      </c>
      <c r="D18" s="169">
        <v>1.197</v>
      </c>
      <c r="E18" s="328"/>
      <c r="F18" s="243"/>
      <c r="G18" s="244"/>
      <c r="H18" s="250"/>
      <c r="I18" s="7"/>
      <c r="J18" s="8"/>
      <c r="K18" s="7"/>
      <c r="L18" s="8"/>
      <c r="M18" s="7"/>
      <c r="N18" s="8"/>
    </row>
    <row r="19" spans="1:14" ht="14.25" customHeight="1">
      <c r="A19" s="323" t="s">
        <v>18</v>
      </c>
      <c r="B19" s="152" t="s">
        <v>95</v>
      </c>
      <c r="C19" s="171">
        <v>18060</v>
      </c>
      <c r="D19" s="167">
        <f>5.91+2.352+0.093</f>
        <v>8.355</v>
      </c>
      <c r="E19" s="316">
        <f>289+135</f>
        <v>424</v>
      </c>
      <c r="F19" s="233">
        <v>22.89</v>
      </c>
      <c r="G19" s="239">
        <f>265.8*84</f>
        <v>22327.2</v>
      </c>
      <c r="H19" s="249">
        <v>12.33</v>
      </c>
      <c r="I19" s="14"/>
      <c r="J19" s="15"/>
      <c r="K19" s="14"/>
      <c r="L19" s="15"/>
      <c r="M19" s="14"/>
      <c r="N19" s="15"/>
    </row>
    <row r="20" spans="1:14" ht="14.25" customHeight="1">
      <c r="A20" s="323"/>
      <c r="B20" s="153" t="s">
        <v>96</v>
      </c>
      <c r="C20" s="79">
        <v>8100</v>
      </c>
      <c r="D20" s="168">
        <f>3.94+0.784+0.093</f>
        <v>4.817</v>
      </c>
      <c r="E20" s="317"/>
      <c r="F20" s="209"/>
      <c r="G20" s="318"/>
      <c r="H20" s="332"/>
      <c r="I20" s="7"/>
      <c r="J20" s="8"/>
      <c r="K20" s="7"/>
      <c r="L20" s="8"/>
      <c r="M20" s="7"/>
      <c r="N20" s="8"/>
    </row>
    <row r="21" spans="1:14" ht="14.25" customHeight="1">
      <c r="A21" s="323"/>
      <c r="B21" s="153" t="s">
        <v>115</v>
      </c>
      <c r="C21" s="79">
        <v>232</v>
      </c>
      <c r="D21" s="168">
        <v>145.317</v>
      </c>
      <c r="E21" s="317"/>
      <c r="F21" s="209"/>
      <c r="G21" s="318"/>
      <c r="H21" s="332"/>
      <c r="I21" s="7"/>
      <c r="J21" s="8"/>
      <c r="K21" s="7"/>
      <c r="L21" s="8"/>
      <c r="M21" s="7"/>
      <c r="N21" s="8"/>
    </row>
    <row r="22" spans="1:14" ht="13.5" thickBot="1">
      <c r="A22" s="323"/>
      <c r="B22" s="154" t="s">
        <v>114</v>
      </c>
      <c r="C22" s="170">
        <v>8580</v>
      </c>
      <c r="D22" s="169">
        <v>1.197</v>
      </c>
      <c r="E22" s="328"/>
      <c r="F22" s="243"/>
      <c r="G22" s="244"/>
      <c r="H22" s="250"/>
      <c r="I22" s="7"/>
      <c r="J22" s="8"/>
      <c r="K22" s="7"/>
      <c r="L22" s="8"/>
      <c r="M22" s="7"/>
      <c r="N22" s="8"/>
    </row>
    <row r="23" spans="1:14" ht="14.25" customHeight="1">
      <c r="A23" s="323" t="s">
        <v>19</v>
      </c>
      <c r="B23" s="152" t="s">
        <v>95</v>
      </c>
      <c r="C23" s="171">
        <v>16500</v>
      </c>
      <c r="D23" s="167">
        <f>5.91+2.352+0.093</f>
        <v>8.355</v>
      </c>
      <c r="E23" s="316">
        <f>196+107</f>
        <v>303</v>
      </c>
      <c r="F23" s="233">
        <v>25.76</v>
      </c>
      <c r="G23" s="239">
        <f>265.8*84</f>
        <v>22327.2</v>
      </c>
      <c r="H23" s="249">
        <v>12.33</v>
      </c>
      <c r="I23" s="14"/>
      <c r="J23" s="15"/>
      <c r="K23" s="14"/>
      <c r="L23" s="15"/>
      <c r="M23" s="14"/>
      <c r="N23" s="15"/>
    </row>
    <row r="24" spans="1:14" ht="14.25" customHeight="1">
      <c r="A24" s="323"/>
      <c r="B24" s="153" t="s">
        <v>96</v>
      </c>
      <c r="C24" s="79">
        <v>7140</v>
      </c>
      <c r="D24" s="168">
        <f>3.94+0.784+0.093</f>
        <v>4.817</v>
      </c>
      <c r="E24" s="317"/>
      <c r="F24" s="209"/>
      <c r="G24" s="318"/>
      <c r="H24" s="332"/>
      <c r="I24" s="7"/>
      <c r="J24" s="8"/>
      <c r="K24" s="7"/>
      <c r="L24" s="8"/>
      <c r="M24" s="7"/>
      <c r="N24" s="8"/>
    </row>
    <row r="25" spans="1:14" ht="14.25" customHeight="1">
      <c r="A25" s="323"/>
      <c r="B25" s="153" t="s">
        <v>115</v>
      </c>
      <c r="C25" s="79">
        <v>232</v>
      </c>
      <c r="D25" s="168">
        <v>145.317</v>
      </c>
      <c r="E25" s="317"/>
      <c r="F25" s="209"/>
      <c r="G25" s="318"/>
      <c r="H25" s="332"/>
      <c r="I25" s="7"/>
      <c r="J25" s="8"/>
      <c r="K25" s="7"/>
      <c r="L25" s="8"/>
      <c r="M25" s="7"/>
      <c r="N25" s="8"/>
    </row>
    <row r="26" spans="1:14" ht="13.5" thickBot="1">
      <c r="A26" s="323"/>
      <c r="B26" s="154" t="s">
        <v>114</v>
      </c>
      <c r="C26" s="170">
        <v>7680</v>
      </c>
      <c r="D26" s="169">
        <v>1.197</v>
      </c>
      <c r="E26" s="328"/>
      <c r="F26" s="243"/>
      <c r="G26" s="244"/>
      <c r="H26" s="250"/>
      <c r="I26" s="7"/>
      <c r="J26" s="8"/>
      <c r="K26" s="7"/>
      <c r="L26" s="8"/>
      <c r="M26" s="7"/>
      <c r="N26" s="8"/>
    </row>
    <row r="27" spans="1:14" ht="12.75" customHeight="1">
      <c r="A27" s="314" t="s">
        <v>20</v>
      </c>
      <c r="B27" s="152" t="s">
        <v>95</v>
      </c>
      <c r="C27" s="172">
        <v>14400</v>
      </c>
      <c r="D27" s="126">
        <f>5.91+2.352+0.093</f>
        <v>8.355</v>
      </c>
      <c r="E27" s="316">
        <f>247+119</f>
        <v>366</v>
      </c>
      <c r="F27" s="233">
        <v>25.76</v>
      </c>
      <c r="G27" s="239">
        <f>265.8*84</f>
        <v>22327.2</v>
      </c>
      <c r="H27" s="233">
        <v>12.33</v>
      </c>
      <c r="I27" s="14"/>
      <c r="J27" s="15"/>
      <c r="K27" s="14"/>
      <c r="L27" s="15"/>
      <c r="M27" s="14"/>
      <c r="N27" s="15"/>
    </row>
    <row r="28" spans="1:14" ht="12.75" customHeight="1">
      <c r="A28" s="315"/>
      <c r="B28" s="153" t="s">
        <v>96</v>
      </c>
      <c r="C28" s="173">
        <v>8520</v>
      </c>
      <c r="D28" s="134">
        <f>3.94+0.784+0.093</f>
        <v>4.817</v>
      </c>
      <c r="E28" s="317"/>
      <c r="F28" s="209"/>
      <c r="G28" s="318"/>
      <c r="H28" s="209"/>
      <c r="I28" s="7"/>
      <c r="J28" s="8"/>
      <c r="K28" s="7"/>
      <c r="L28" s="8"/>
      <c r="M28" s="7"/>
      <c r="N28" s="8"/>
    </row>
    <row r="29" spans="1:14" ht="12.75" customHeight="1">
      <c r="A29" s="315"/>
      <c r="B29" s="153" t="s">
        <v>115</v>
      </c>
      <c r="C29" s="173">
        <v>232</v>
      </c>
      <c r="D29" s="134">
        <v>145.317</v>
      </c>
      <c r="E29" s="317"/>
      <c r="F29" s="209"/>
      <c r="G29" s="318"/>
      <c r="H29" s="209"/>
      <c r="I29" s="7"/>
      <c r="J29" s="8"/>
      <c r="K29" s="7"/>
      <c r="L29" s="8"/>
      <c r="M29" s="7"/>
      <c r="N29" s="8"/>
    </row>
    <row r="30" spans="1:14" ht="12.75" customHeight="1" thickBot="1">
      <c r="A30" s="315"/>
      <c r="B30" s="154" t="s">
        <v>114</v>
      </c>
      <c r="C30" s="174">
        <v>5580</v>
      </c>
      <c r="D30" s="137">
        <v>1.197</v>
      </c>
      <c r="E30" s="317"/>
      <c r="F30" s="209"/>
      <c r="G30" s="318"/>
      <c r="H30" s="209"/>
      <c r="I30" s="7"/>
      <c r="J30" s="8"/>
      <c r="K30" s="7"/>
      <c r="L30" s="8"/>
      <c r="M30" s="7"/>
      <c r="N30" s="8"/>
    </row>
    <row r="31" spans="1:14" ht="12.75" customHeight="1">
      <c r="A31" s="314" t="s">
        <v>69</v>
      </c>
      <c r="B31" s="152" t="s">
        <v>95</v>
      </c>
      <c r="C31" s="171">
        <v>16500</v>
      </c>
      <c r="D31" s="167">
        <f>5.91+2.352+0.093</f>
        <v>8.355</v>
      </c>
      <c r="E31" s="316">
        <f>246+125</f>
        <v>371</v>
      </c>
      <c r="F31" s="233">
        <v>25.76</v>
      </c>
      <c r="G31" s="239">
        <f>265.8*84</f>
        <v>22327.2</v>
      </c>
      <c r="H31" s="233">
        <v>12.33</v>
      </c>
      <c r="I31" s="14"/>
      <c r="J31" s="15"/>
      <c r="K31" s="14"/>
      <c r="L31" s="15"/>
      <c r="M31" s="14"/>
      <c r="N31" s="15"/>
    </row>
    <row r="32" spans="1:14" ht="12.75" customHeight="1">
      <c r="A32" s="315"/>
      <c r="B32" s="153" t="s">
        <v>96</v>
      </c>
      <c r="C32" s="79">
        <v>11940</v>
      </c>
      <c r="D32" s="168">
        <f>3.94+0.784+0.093</f>
        <v>4.817</v>
      </c>
      <c r="E32" s="317"/>
      <c r="F32" s="209"/>
      <c r="G32" s="318"/>
      <c r="H32" s="209"/>
      <c r="I32" s="7"/>
      <c r="J32" s="8"/>
      <c r="K32" s="7"/>
      <c r="L32" s="8"/>
      <c r="M32" s="7"/>
      <c r="N32" s="8"/>
    </row>
    <row r="33" spans="1:14" ht="12.75" customHeight="1">
      <c r="A33" s="315"/>
      <c r="B33" s="153" t="s">
        <v>115</v>
      </c>
      <c r="C33" s="79">
        <v>232</v>
      </c>
      <c r="D33" s="168">
        <v>145.317</v>
      </c>
      <c r="E33" s="317"/>
      <c r="F33" s="209"/>
      <c r="G33" s="318"/>
      <c r="H33" s="209"/>
      <c r="I33" s="7"/>
      <c r="J33" s="8"/>
      <c r="K33" s="7"/>
      <c r="L33" s="8"/>
      <c r="M33" s="7"/>
      <c r="N33" s="8"/>
    </row>
    <row r="34" spans="1:14" ht="12.75" customHeight="1" thickBot="1">
      <c r="A34" s="315"/>
      <c r="B34" s="154" t="s">
        <v>114</v>
      </c>
      <c r="C34" s="170">
        <v>6660</v>
      </c>
      <c r="D34" s="169">
        <v>1.197</v>
      </c>
      <c r="E34" s="317"/>
      <c r="F34" s="209"/>
      <c r="G34" s="318"/>
      <c r="H34" s="209"/>
      <c r="I34" s="7"/>
      <c r="J34" s="8"/>
      <c r="K34" s="7"/>
      <c r="L34" s="8"/>
      <c r="M34" s="7"/>
      <c r="N34" s="8"/>
    </row>
    <row r="35" spans="1:14" ht="15" customHeight="1">
      <c r="A35" s="314" t="s">
        <v>70</v>
      </c>
      <c r="B35" s="152" t="s">
        <v>95</v>
      </c>
      <c r="C35" s="175">
        <v>13740</v>
      </c>
      <c r="D35" s="126">
        <f>5.91+2.352+0.093</f>
        <v>8.355</v>
      </c>
      <c r="E35" s="316">
        <f>218+117</f>
        <v>335</v>
      </c>
      <c r="F35" s="233">
        <v>25.76</v>
      </c>
      <c r="G35" s="239">
        <f>265.8*84</f>
        <v>22327.2</v>
      </c>
      <c r="H35" s="233">
        <v>12.33</v>
      </c>
      <c r="I35" s="14"/>
      <c r="J35" s="15"/>
      <c r="K35" s="14"/>
      <c r="L35" s="15"/>
      <c r="M35" s="14"/>
      <c r="N35" s="15"/>
    </row>
    <row r="36" spans="1:14" ht="15" customHeight="1">
      <c r="A36" s="315"/>
      <c r="B36" s="153" t="s">
        <v>96</v>
      </c>
      <c r="C36" s="175">
        <v>10980</v>
      </c>
      <c r="D36" s="134">
        <f>3.94+0.784+0.093</f>
        <v>4.817</v>
      </c>
      <c r="E36" s="317"/>
      <c r="F36" s="209"/>
      <c r="G36" s="318"/>
      <c r="H36" s="209"/>
      <c r="I36" s="7"/>
      <c r="J36" s="8"/>
      <c r="K36" s="7"/>
      <c r="L36" s="8"/>
      <c r="M36" s="7"/>
      <c r="N36" s="8"/>
    </row>
    <row r="37" spans="1:14" ht="15" customHeight="1">
      <c r="A37" s="315"/>
      <c r="B37" s="153" t="s">
        <v>115</v>
      </c>
      <c r="C37" s="175">
        <v>232</v>
      </c>
      <c r="D37" s="134">
        <v>145.317</v>
      </c>
      <c r="E37" s="317"/>
      <c r="F37" s="209"/>
      <c r="G37" s="318"/>
      <c r="H37" s="209"/>
      <c r="I37" s="7"/>
      <c r="J37" s="8"/>
      <c r="K37" s="7"/>
      <c r="L37" s="8"/>
      <c r="M37" s="7"/>
      <c r="N37" s="8"/>
    </row>
    <row r="38" spans="1:14" ht="15" customHeight="1" thickBot="1">
      <c r="A38" s="325"/>
      <c r="B38" s="154" t="s">
        <v>114</v>
      </c>
      <c r="C38" s="175">
        <v>7440</v>
      </c>
      <c r="D38" s="137">
        <v>1.197</v>
      </c>
      <c r="E38" s="328"/>
      <c r="F38" s="243"/>
      <c r="G38" s="244"/>
      <c r="H38" s="243"/>
      <c r="I38" s="21"/>
      <c r="J38" s="22"/>
      <c r="K38" s="21"/>
      <c r="L38" s="22"/>
      <c r="M38" s="21"/>
      <c r="N38" s="22"/>
    </row>
    <row r="39" spans="1:14" ht="15" customHeight="1">
      <c r="A39" s="314" t="s">
        <v>22</v>
      </c>
      <c r="B39" s="152" t="s">
        <v>95</v>
      </c>
      <c r="C39" s="171">
        <f>13680+3660</f>
        <v>17340</v>
      </c>
      <c r="D39" s="167">
        <f>6.04+2.352+0.093</f>
        <v>8.485</v>
      </c>
      <c r="E39" s="316">
        <f>184+105</f>
        <v>289</v>
      </c>
      <c r="F39" s="233">
        <v>25.76</v>
      </c>
      <c r="G39" s="239">
        <f>265.8*84</f>
        <v>22327.2</v>
      </c>
      <c r="H39" s="233">
        <v>12.33</v>
      </c>
      <c r="I39" s="21"/>
      <c r="J39" s="22"/>
      <c r="K39" s="21"/>
      <c r="L39" s="22"/>
      <c r="M39" s="21"/>
      <c r="N39" s="22"/>
    </row>
    <row r="40" spans="1:14" ht="15" customHeight="1">
      <c r="A40" s="315"/>
      <c r="B40" s="153" t="s">
        <v>96</v>
      </c>
      <c r="C40" s="79">
        <f>9480+2220</f>
        <v>11700</v>
      </c>
      <c r="D40" s="168">
        <f>4.03+0.784+0.093</f>
        <v>4.907</v>
      </c>
      <c r="E40" s="317"/>
      <c r="F40" s="209"/>
      <c r="G40" s="318"/>
      <c r="H40" s="209"/>
      <c r="I40" s="21"/>
      <c r="J40" s="22"/>
      <c r="K40" s="21"/>
      <c r="L40" s="22"/>
      <c r="M40" s="21"/>
      <c r="N40" s="22"/>
    </row>
    <row r="41" spans="1:14" ht="15" customHeight="1">
      <c r="A41" s="315"/>
      <c r="B41" s="153" t="s">
        <v>115</v>
      </c>
      <c r="C41" s="79">
        <v>232</v>
      </c>
      <c r="D41" s="168">
        <v>145.317</v>
      </c>
      <c r="E41" s="317"/>
      <c r="F41" s="209"/>
      <c r="G41" s="318"/>
      <c r="H41" s="209"/>
      <c r="I41" s="21"/>
      <c r="J41" s="22"/>
      <c r="K41" s="21"/>
      <c r="L41" s="22"/>
      <c r="M41" s="21"/>
      <c r="N41" s="22"/>
    </row>
    <row r="42" spans="1:14" ht="15" customHeight="1" thickBot="1">
      <c r="A42" s="325"/>
      <c r="B42" s="154" t="s">
        <v>114</v>
      </c>
      <c r="C42" s="170">
        <v>5880</v>
      </c>
      <c r="D42" s="169">
        <v>1.197</v>
      </c>
      <c r="E42" s="328"/>
      <c r="F42" s="243"/>
      <c r="G42" s="244"/>
      <c r="H42" s="243"/>
      <c r="I42" s="21"/>
      <c r="J42" s="22"/>
      <c r="K42" s="21"/>
      <c r="L42" s="22"/>
      <c r="M42" s="21"/>
      <c r="N42" s="22"/>
    </row>
    <row r="43" spans="1:14" ht="15" customHeight="1">
      <c r="A43" s="314" t="s">
        <v>23</v>
      </c>
      <c r="B43" s="152" t="s">
        <v>95</v>
      </c>
      <c r="C43" s="119">
        <v>16500</v>
      </c>
      <c r="D43" s="167">
        <f>6.04+2.352+0.093</f>
        <v>8.485</v>
      </c>
      <c r="E43" s="316">
        <f>239+113</f>
        <v>352</v>
      </c>
      <c r="F43" s="233">
        <v>25.76</v>
      </c>
      <c r="G43" s="239">
        <f>265.8*84</f>
        <v>22327.2</v>
      </c>
      <c r="H43" s="233">
        <v>12.33</v>
      </c>
      <c r="I43" s="21"/>
      <c r="J43" s="22"/>
      <c r="K43" s="21"/>
      <c r="L43" s="22"/>
      <c r="M43" s="21"/>
      <c r="N43" s="22"/>
    </row>
    <row r="44" spans="1:14" ht="15" customHeight="1">
      <c r="A44" s="315"/>
      <c r="B44" s="153" t="s">
        <v>96</v>
      </c>
      <c r="C44" s="119">
        <v>10560</v>
      </c>
      <c r="D44" s="168">
        <f>4.03+0.784+0.093</f>
        <v>4.907</v>
      </c>
      <c r="E44" s="317"/>
      <c r="F44" s="209"/>
      <c r="G44" s="318"/>
      <c r="H44" s="209"/>
      <c r="I44" s="21"/>
      <c r="J44" s="22"/>
      <c r="K44" s="21"/>
      <c r="L44" s="22"/>
      <c r="M44" s="21"/>
      <c r="N44" s="22"/>
    </row>
    <row r="45" spans="1:14" ht="15" customHeight="1">
      <c r="A45" s="315"/>
      <c r="B45" s="153" t="s">
        <v>115</v>
      </c>
      <c r="C45" s="118">
        <v>232</v>
      </c>
      <c r="D45" s="168">
        <v>145.317</v>
      </c>
      <c r="E45" s="317"/>
      <c r="F45" s="209"/>
      <c r="G45" s="318"/>
      <c r="H45" s="209"/>
      <c r="I45" s="21"/>
      <c r="J45" s="22"/>
      <c r="K45" s="21"/>
      <c r="L45" s="22"/>
      <c r="M45" s="21"/>
      <c r="N45" s="22"/>
    </row>
    <row r="46" spans="1:14" ht="13.5" thickBot="1">
      <c r="A46" s="325"/>
      <c r="B46" s="154" t="s">
        <v>114</v>
      </c>
      <c r="C46" s="131">
        <v>6720</v>
      </c>
      <c r="D46" s="169">
        <v>1.197</v>
      </c>
      <c r="E46" s="328"/>
      <c r="F46" s="243"/>
      <c r="G46" s="244"/>
      <c r="H46" s="243"/>
      <c r="I46" s="4"/>
      <c r="J46" s="5"/>
      <c r="K46" s="4"/>
      <c r="L46" s="5"/>
      <c r="M46" s="4"/>
      <c r="N46" s="5"/>
    </row>
    <row r="47" spans="1:14" ht="15" customHeight="1">
      <c r="A47" s="315" t="s">
        <v>24</v>
      </c>
      <c r="B47" s="152" t="s">
        <v>95</v>
      </c>
      <c r="C47" s="117">
        <v>19740</v>
      </c>
      <c r="D47" s="167">
        <f>6.04+2.352+0.093</f>
        <v>8.485</v>
      </c>
      <c r="E47" s="316">
        <f>262+122</f>
        <v>384</v>
      </c>
      <c r="F47" s="233">
        <v>25.76</v>
      </c>
      <c r="G47" s="239">
        <f>265.8*84</f>
        <v>22327.2</v>
      </c>
      <c r="H47" s="233">
        <v>12.33</v>
      </c>
      <c r="I47" s="4"/>
      <c r="J47" s="5"/>
      <c r="K47" s="4"/>
      <c r="L47" s="5"/>
      <c r="M47" s="4"/>
      <c r="N47" s="5"/>
    </row>
    <row r="48" spans="1:14" ht="15" customHeight="1">
      <c r="A48" s="315"/>
      <c r="B48" s="153" t="s">
        <v>96</v>
      </c>
      <c r="C48" s="118">
        <v>11400</v>
      </c>
      <c r="D48" s="168">
        <f>4.03+0.784+0.093</f>
        <v>4.907</v>
      </c>
      <c r="E48" s="317"/>
      <c r="F48" s="209"/>
      <c r="G48" s="318"/>
      <c r="H48" s="209"/>
      <c r="I48" s="4"/>
      <c r="J48" s="5"/>
      <c r="K48" s="4"/>
      <c r="L48" s="5"/>
      <c r="M48" s="4"/>
      <c r="N48" s="5"/>
    </row>
    <row r="49" spans="1:14" ht="15" customHeight="1">
      <c r="A49" s="315"/>
      <c r="B49" s="153" t="s">
        <v>115</v>
      </c>
      <c r="C49" s="118">
        <v>232</v>
      </c>
      <c r="D49" s="168">
        <v>145.317</v>
      </c>
      <c r="E49" s="317"/>
      <c r="F49" s="209"/>
      <c r="G49" s="318"/>
      <c r="H49" s="209"/>
      <c r="I49" s="4"/>
      <c r="J49" s="5"/>
      <c r="K49" s="4"/>
      <c r="L49" s="5"/>
      <c r="M49" s="4"/>
      <c r="N49" s="5"/>
    </row>
    <row r="50" spans="1:14" ht="13.5" thickBot="1">
      <c r="A50" s="325"/>
      <c r="B50" s="154" t="s">
        <v>114</v>
      </c>
      <c r="C50" s="131">
        <v>6300</v>
      </c>
      <c r="D50" s="169">
        <v>1.197</v>
      </c>
      <c r="E50" s="328"/>
      <c r="F50" s="243"/>
      <c r="G50" s="244"/>
      <c r="H50" s="243"/>
      <c r="I50" s="4"/>
      <c r="J50" s="5"/>
      <c r="K50" s="4"/>
      <c r="L50" s="5"/>
      <c r="M50" s="4"/>
      <c r="N50" s="5"/>
    </row>
    <row r="51" spans="1:14" ht="12.75">
      <c r="A51" s="314" t="s">
        <v>25</v>
      </c>
      <c r="B51" s="152" t="s">
        <v>95</v>
      </c>
      <c r="C51" s="117">
        <v>17100</v>
      </c>
      <c r="D51" s="15">
        <f>6.04+2.352+0.093</f>
        <v>8.485</v>
      </c>
      <c r="E51" s="316">
        <f>262+125</f>
        <v>387</v>
      </c>
      <c r="F51" s="233">
        <v>25.76</v>
      </c>
      <c r="G51" s="239">
        <f>265.8*84</f>
        <v>22327.2</v>
      </c>
      <c r="H51" s="233">
        <v>12.33</v>
      </c>
      <c r="I51" s="4"/>
      <c r="J51" s="5"/>
      <c r="K51" s="4"/>
      <c r="L51" s="5"/>
      <c r="M51" s="4"/>
      <c r="N51" s="5"/>
    </row>
    <row r="52" spans="1:14" ht="15" customHeight="1">
      <c r="A52" s="315"/>
      <c r="B52" s="153" t="s">
        <v>96</v>
      </c>
      <c r="C52" s="118">
        <v>9660</v>
      </c>
      <c r="D52" s="8">
        <f>4.03+0.784+0.093</f>
        <v>4.907</v>
      </c>
      <c r="E52" s="317"/>
      <c r="F52" s="209"/>
      <c r="G52" s="318"/>
      <c r="H52" s="209"/>
      <c r="I52" s="4"/>
      <c r="J52" s="5"/>
      <c r="K52" s="4"/>
      <c r="L52" s="5"/>
      <c r="M52" s="4"/>
      <c r="N52" s="5"/>
    </row>
    <row r="53" spans="1:14" ht="15" customHeight="1">
      <c r="A53" s="315"/>
      <c r="B53" s="153" t="s">
        <v>115</v>
      </c>
      <c r="C53" s="118">
        <v>232</v>
      </c>
      <c r="D53" s="8">
        <v>145.317</v>
      </c>
      <c r="E53" s="317"/>
      <c r="F53" s="209"/>
      <c r="G53" s="318"/>
      <c r="H53" s="209"/>
      <c r="I53" s="4"/>
      <c r="J53" s="5"/>
      <c r="K53" s="4"/>
      <c r="L53" s="5"/>
      <c r="M53" s="4"/>
      <c r="N53" s="5"/>
    </row>
    <row r="54" spans="1:14" ht="13.5" thickBot="1">
      <c r="A54" s="325"/>
      <c r="B54" s="154" t="s">
        <v>114</v>
      </c>
      <c r="C54" s="132">
        <v>5340</v>
      </c>
      <c r="D54" s="22">
        <v>1.197</v>
      </c>
      <c r="E54" s="328"/>
      <c r="F54" s="243"/>
      <c r="G54" s="244"/>
      <c r="H54" s="243"/>
      <c r="I54" s="4"/>
      <c r="J54" s="5"/>
      <c r="K54" s="4"/>
      <c r="L54" s="5"/>
      <c r="M54" s="4"/>
      <c r="N54" s="5"/>
    </row>
    <row r="55" spans="1:14" ht="12.75">
      <c r="A55" s="235" t="s">
        <v>26</v>
      </c>
      <c r="B55" s="152" t="s">
        <v>95</v>
      </c>
      <c r="C55" s="118"/>
      <c r="D55" s="90"/>
      <c r="E55" s="316"/>
      <c r="F55" s="233"/>
      <c r="G55" s="239"/>
      <c r="H55" s="233"/>
      <c r="I55" s="14"/>
      <c r="J55" s="15"/>
      <c r="K55" s="14"/>
      <c r="L55" s="15"/>
      <c r="M55" s="14"/>
      <c r="N55" s="15"/>
    </row>
    <row r="56" spans="1:14" ht="15" customHeight="1">
      <c r="A56" s="329"/>
      <c r="B56" s="153" t="s">
        <v>96</v>
      </c>
      <c r="C56" s="118"/>
      <c r="D56" s="8"/>
      <c r="E56" s="317"/>
      <c r="F56" s="209"/>
      <c r="G56" s="318"/>
      <c r="H56" s="209"/>
      <c r="I56" s="14"/>
      <c r="J56" s="15"/>
      <c r="K56" s="14"/>
      <c r="L56" s="15"/>
      <c r="M56" s="14"/>
      <c r="N56" s="15"/>
    </row>
    <row r="57" spans="1:14" ht="15" customHeight="1">
      <c r="A57" s="329"/>
      <c r="B57" s="153" t="s">
        <v>115</v>
      </c>
      <c r="C57" s="118"/>
      <c r="D57" s="8"/>
      <c r="E57" s="317"/>
      <c r="F57" s="209"/>
      <c r="G57" s="318"/>
      <c r="H57" s="209"/>
      <c r="I57" s="14"/>
      <c r="J57" s="15"/>
      <c r="K57" s="14"/>
      <c r="L57" s="15"/>
      <c r="M57" s="14"/>
      <c r="N57" s="15"/>
    </row>
    <row r="58" spans="1:14" ht="13.5" thickBot="1">
      <c r="A58" s="236"/>
      <c r="B58" s="154" t="s">
        <v>114</v>
      </c>
      <c r="C58" s="133"/>
      <c r="D58" s="22"/>
      <c r="E58" s="214"/>
      <c r="F58" s="234"/>
      <c r="G58" s="240"/>
      <c r="H58" s="234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218" t="s">
        <v>32</v>
      </c>
      <c r="B60" s="218"/>
      <c r="C60" s="218"/>
      <c r="D60" s="219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218" t="s">
        <v>35</v>
      </c>
      <c r="C62" s="218"/>
      <c r="D62" s="218"/>
      <c r="E62" s="219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218" t="s">
        <v>34</v>
      </c>
      <c r="C63" s="218"/>
      <c r="D63" s="218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79">
    <mergeCell ref="G43:G46"/>
    <mergeCell ref="H47:H50"/>
    <mergeCell ref="A47:A50"/>
    <mergeCell ref="E47:E50"/>
    <mergeCell ref="F47:F50"/>
    <mergeCell ref="G47:G50"/>
    <mergeCell ref="H31:H34"/>
    <mergeCell ref="A31:A34"/>
    <mergeCell ref="E31:E34"/>
    <mergeCell ref="F31:F34"/>
    <mergeCell ref="G31:G34"/>
    <mergeCell ref="F23:F26"/>
    <mergeCell ref="E23:E26"/>
    <mergeCell ref="G11:G14"/>
    <mergeCell ref="H11:H14"/>
    <mergeCell ref="H15:H18"/>
    <mergeCell ref="G15:G18"/>
    <mergeCell ref="G19:G22"/>
    <mergeCell ref="H19:H22"/>
    <mergeCell ref="G23:G26"/>
    <mergeCell ref="H23:H26"/>
    <mergeCell ref="F11:F14"/>
    <mergeCell ref="E15:E18"/>
    <mergeCell ref="F15:F18"/>
    <mergeCell ref="E19:E22"/>
    <mergeCell ref="F19:F22"/>
    <mergeCell ref="B62:E62"/>
    <mergeCell ref="B63:D63"/>
    <mergeCell ref="A11:A14"/>
    <mergeCell ref="I9:J9"/>
    <mergeCell ref="E9:E10"/>
    <mergeCell ref="F9:F10"/>
    <mergeCell ref="G9:H9"/>
    <mergeCell ref="A15:A18"/>
    <mergeCell ref="A23:A26"/>
    <mergeCell ref="H27:H30"/>
    <mergeCell ref="M9:N9"/>
    <mergeCell ref="A60:D60"/>
    <mergeCell ref="A6:N7"/>
    <mergeCell ref="A8:A10"/>
    <mergeCell ref="B8:D8"/>
    <mergeCell ref="E8:F8"/>
    <mergeCell ref="G8:N8"/>
    <mergeCell ref="D9:D10"/>
    <mergeCell ref="A19:A22"/>
    <mergeCell ref="E11:E14"/>
    <mergeCell ref="I1:K1"/>
    <mergeCell ref="I2:K2"/>
    <mergeCell ref="I3:K3"/>
    <mergeCell ref="K9:L9"/>
    <mergeCell ref="A27:A30"/>
    <mergeCell ref="E27:E30"/>
    <mergeCell ref="F27:F30"/>
    <mergeCell ref="G27:G30"/>
    <mergeCell ref="H35:H38"/>
    <mergeCell ref="A35:A38"/>
    <mergeCell ref="E35:E38"/>
    <mergeCell ref="F35:F38"/>
    <mergeCell ref="G35:G38"/>
    <mergeCell ref="G51:G54"/>
    <mergeCell ref="A39:A42"/>
    <mergeCell ref="G39:G42"/>
    <mergeCell ref="H39:H42"/>
    <mergeCell ref="E39:E42"/>
    <mergeCell ref="F39:F42"/>
    <mergeCell ref="H43:H46"/>
    <mergeCell ref="A43:A46"/>
    <mergeCell ref="E43:E46"/>
    <mergeCell ref="F43:F46"/>
    <mergeCell ref="B9:C10"/>
    <mergeCell ref="H55:H58"/>
    <mergeCell ref="A55:A58"/>
    <mergeCell ref="E55:E58"/>
    <mergeCell ref="F55:F58"/>
    <mergeCell ref="G55:G58"/>
    <mergeCell ref="H51:H54"/>
    <mergeCell ref="A51:A54"/>
    <mergeCell ref="E51:E54"/>
    <mergeCell ref="F51:F54"/>
  </mergeCells>
  <printOptions/>
  <pageMargins left="0.2" right="0.2" top="0.24" bottom="0.49" header="0.5" footer="0.4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9">
      <selection activeCell="D33" sqref="D33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333" t="s">
        <v>29</v>
      </c>
      <c r="J1" s="333"/>
      <c r="K1" s="333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333" t="s">
        <v>2</v>
      </c>
      <c r="J2" s="333"/>
      <c r="K2" s="333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33" t="s">
        <v>3</v>
      </c>
      <c r="J3" s="333"/>
      <c r="K3" s="333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20" t="s">
        <v>5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3.5" thickBot="1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16.5" thickBot="1" thickTop="1">
      <c r="A8" s="210" t="s">
        <v>6</v>
      </c>
      <c r="B8" s="245" t="s">
        <v>7</v>
      </c>
      <c r="C8" s="246"/>
      <c r="D8" s="247"/>
      <c r="E8" s="245" t="s">
        <v>11</v>
      </c>
      <c r="F8" s="247"/>
      <c r="G8" s="226" t="s">
        <v>15</v>
      </c>
      <c r="H8" s="227"/>
      <c r="I8" s="227"/>
      <c r="J8" s="227"/>
      <c r="K8" s="227"/>
      <c r="L8" s="227"/>
      <c r="M8" s="227"/>
      <c r="N8" s="228"/>
    </row>
    <row r="9" spans="1:14" ht="13.5" thickTop="1">
      <c r="A9" s="211"/>
      <c r="B9" s="229" t="s">
        <v>8</v>
      </c>
      <c r="C9" s="230"/>
      <c r="D9" s="217" t="s">
        <v>9</v>
      </c>
      <c r="E9" s="213" t="s">
        <v>10</v>
      </c>
      <c r="F9" s="217" t="s">
        <v>9</v>
      </c>
      <c r="G9" s="335" t="s">
        <v>27</v>
      </c>
      <c r="H9" s="336"/>
      <c r="I9" s="215" t="s">
        <v>28</v>
      </c>
      <c r="J9" s="216"/>
      <c r="K9" s="215" t="s">
        <v>13</v>
      </c>
      <c r="L9" s="216"/>
      <c r="M9" s="215" t="s">
        <v>14</v>
      </c>
      <c r="N9" s="216"/>
    </row>
    <row r="10" spans="1:14" ht="15" thickBot="1">
      <c r="A10" s="212"/>
      <c r="B10" s="231"/>
      <c r="C10" s="232"/>
      <c r="D10" s="209"/>
      <c r="E10" s="214"/>
      <c r="F10" s="23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24" t="s">
        <v>103</v>
      </c>
      <c r="C11" s="125">
        <v>103</v>
      </c>
      <c r="D11" s="126">
        <f>5.25+2.599+0.093</f>
        <v>7.942</v>
      </c>
      <c r="E11" s="88">
        <v>4</v>
      </c>
      <c r="F11" s="6">
        <v>22.89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50"/>
      <c r="B12" s="84" t="s">
        <v>115</v>
      </c>
      <c r="C12" s="118">
        <v>17.25</v>
      </c>
      <c r="D12" s="134">
        <v>45.412</v>
      </c>
      <c r="E12" s="85"/>
      <c r="F12" s="8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24" t="s">
        <v>103</v>
      </c>
      <c r="C13" s="117">
        <v>142</v>
      </c>
      <c r="D13" s="126">
        <f>5.25+2.599+0.093</f>
        <v>7.942</v>
      </c>
      <c r="E13" s="76">
        <v>10</v>
      </c>
      <c r="F13" s="16">
        <v>22.89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115</v>
      </c>
      <c r="C14" s="117">
        <v>17.25</v>
      </c>
      <c r="D14" s="134">
        <v>45.412</v>
      </c>
      <c r="E14" s="76"/>
      <c r="F14" s="16"/>
      <c r="G14" s="11"/>
      <c r="H14" s="13"/>
      <c r="I14" s="4"/>
      <c r="J14" s="5"/>
      <c r="K14" s="4"/>
      <c r="L14" s="5"/>
      <c r="M14" s="4"/>
      <c r="N14" s="5"/>
    </row>
    <row r="15" spans="1:14" ht="15">
      <c r="A15" s="121" t="s">
        <v>18</v>
      </c>
      <c r="B15" s="124" t="s">
        <v>103</v>
      </c>
      <c r="C15" s="120">
        <v>178</v>
      </c>
      <c r="D15" s="126">
        <f>5.25+2.599+0.093</f>
        <v>7.942</v>
      </c>
      <c r="E15" s="123">
        <v>10</v>
      </c>
      <c r="F15" s="5">
        <v>22.89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21"/>
      <c r="B16" s="84" t="s">
        <v>115</v>
      </c>
      <c r="C16" s="120">
        <v>17.25</v>
      </c>
      <c r="D16" s="134">
        <v>45.412</v>
      </c>
      <c r="E16" s="123"/>
      <c r="F16" s="5"/>
      <c r="G16" s="4"/>
      <c r="H16" s="5"/>
      <c r="I16" s="4"/>
      <c r="J16" s="5"/>
      <c r="K16" s="4"/>
      <c r="L16" s="5"/>
      <c r="M16" s="4"/>
      <c r="N16" s="5"/>
    </row>
    <row r="17" spans="1:14" ht="15">
      <c r="A17" s="121" t="s">
        <v>19</v>
      </c>
      <c r="B17" s="124" t="s">
        <v>103</v>
      </c>
      <c r="C17" s="120">
        <v>149</v>
      </c>
      <c r="D17" s="126">
        <f>5.25+2.599+0.093</f>
        <v>7.942</v>
      </c>
      <c r="E17" s="123">
        <v>16</v>
      </c>
      <c r="F17" s="5">
        <v>25.76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21"/>
      <c r="B18" s="84" t="s">
        <v>115</v>
      </c>
      <c r="C18" s="120">
        <v>17.25</v>
      </c>
      <c r="D18" s="134">
        <v>45.412</v>
      </c>
      <c r="E18" s="123"/>
      <c r="F18" s="5"/>
      <c r="G18" s="4"/>
      <c r="H18" s="5"/>
      <c r="I18" s="4"/>
      <c r="J18" s="5"/>
      <c r="K18" s="4"/>
      <c r="L18" s="5"/>
      <c r="M18" s="4"/>
      <c r="N18" s="5"/>
    </row>
    <row r="19" spans="1:14" ht="15">
      <c r="A19" s="121" t="s">
        <v>20</v>
      </c>
      <c r="B19" s="124" t="s">
        <v>103</v>
      </c>
      <c r="C19" s="120">
        <v>72</v>
      </c>
      <c r="D19" s="126">
        <f>5.25+2.599+0.093</f>
        <v>7.942</v>
      </c>
      <c r="E19" s="123">
        <v>8</v>
      </c>
      <c r="F19" s="5">
        <v>25.76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21"/>
      <c r="B20" s="84" t="s">
        <v>115</v>
      </c>
      <c r="C20" s="120">
        <v>17.25</v>
      </c>
      <c r="D20" s="134">
        <v>45.412</v>
      </c>
      <c r="E20" s="123"/>
      <c r="F20" s="5"/>
      <c r="G20" s="4"/>
      <c r="H20" s="5"/>
      <c r="I20" s="4"/>
      <c r="J20" s="5"/>
      <c r="K20" s="4"/>
      <c r="L20" s="5"/>
      <c r="M20" s="4"/>
      <c r="N20" s="5"/>
    </row>
    <row r="21" spans="1:14" ht="15">
      <c r="A21" s="121" t="s">
        <v>21</v>
      </c>
      <c r="B21" s="124" t="s">
        <v>103</v>
      </c>
      <c r="C21" s="120">
        <v>0</v>
      </c>
      <c r="D21" s="126">
        <f>5.25+2.599+0.093</f>
        <v>7.942</v>
      </c>
      <c r="E21" s="123">
        <v>5</v>
      </c>
      <c r="F21" s="5">
        <v>25.76</v>
      </c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21"/>
      <c r="B22" s="84" t="s">
        <v>115</v>
      </c>
      <c r="C22" s="120">
        <v>17.25</v>
      </c>
      <c r="D22" s="134">
        <v>45.412</v>
      </c>
      <c r="E22" s="123"/>
      <c r="F22" s="5"/>
      <c r="G22" s="4"/>
      <c r="H22" s="5"/>
      <c r="I22" s="4"/>
      <c r="J22" s="5"/>
      <c r="K22" s="4"/>
      <c r="L22" s="5"/>
      <c r="M22" s="4"/>
      <c r="N22" s="5"/>
    </row>
    <row r="23" spans="1:14" ht="15">
      <c r="A23" s="121" t="s">
        <v>70</v>
      </c>
      <c r="B23" s="124" t="s">
        <v>103</v>
      </c>
      <c r="C23" s="120">
        <v>0</v>
      </c>
      <c r="D23" s="126">
        <f>5.25+2.599+0.093</f>
        <v>7.942</v>
      </c>
      <c r="E23" s="123">
        <v>0</v>
      </c>
      <c r="F23" s="5">
        <v>0</v>
      </c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21"/>
      <c r="B24" s="84" t="s">
        <v>115</v>
      </c>
      <c r="C24" s="120">
        <v>17.25</v>
      </c>
      <c r="D24" s="134">
        <v>45.412</v>
      </c>
      <c r="E24" s="123"/>
      <c r="F24" s="5"/>
      <c r="G24" s="4"/>
      <c r="H24" s="5"/>
      <c r="I24" s="4"/>
      <c r="J24" s="5"/>
      <c r="K24" s="4"/>
      <c r="L24" s="5"/>
      <c r="M24" s="4"/>
      <c r="N24" s="5"/>
    </row>
    <row r="25" spans="1:14" ht="15">
      <c r="A25" s="121" t="s">
        <v>22</v>
      </c>
      <c r="B25" s="124" t="s">
        <v>103</v>
      </c>
      <c r="C25" s="120">
        <v>145</v>
      </c>
      <c r="D25" s="128">
        <f>5.37+2.599+0.093</f>
        <v>8.062000000000001</v>
      </c>
      <c r="E25" s="123">
        <v>1</v>
      </c>
      <c r="F25" s="5">
        <v>25.76</v>
      </c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21"/>
      <c r="B26" s="84" t="s">
        <v>115</v>
      </c>
      <c r="C26" s="120">
        <v>17.25</v>
      </c>
      <c r="D26" s="128">
        <v>45.412</v>
      </c>
      <c r="E26" s="123"/>
      <c r="F26" s="5"/>
      <c r="G26" s="4"/>
      <c r="H26" s="5"/>
      <c r="I26" s="4"/>
      <c r="J26" s="5"/>
      <c r="K26" s="4"/>
      <c r="L26" s="5"/>
      <c r="M26" s="4"/>
      <c r="N26" s="5"/>
    </row>
    <row r="27" spans="1:14" ht="15">
      <c r="A27" s="121" t="s">
        <v>23</v>
      </c>
      <c r="B27" s="124" t="s">
        <v>103</v>
      </c>
      <c r="C27" s="120">
        <v>89</v>
      </c>
      <c r="D27" s="128">
        <f>5.37+2.599+0.093</f>
        <v>8.062000000000001</v>
      </c>
      <c r="E27" s="123">
        <v>5</v>
      </c>
      <c r="F27" s="5">
        <v>25.76</v>
      </c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21"/>
      <c r="B28" s="84" t="s">
        <v>115</v>
      </c>
      <c r="C28" s="120">
        <v>17.25</v>
      </c>
      <c r="D28" s="128">
        <v>45.412</v>
      </c>
      <c r="E28" s="123"/>
      <c r="F28" s="5"/>
      <c r="G28" s="4"/>
      <c r="H28" s="5"/>
      <c r="I28" s="4"/>
      <c r="J28" s="5"/>
      <c r="K28" s="4"/>
      <c r="L28" s="5"/>
      <c r="M28" s="4"/>
      <c r="N28" s="5"/>
    </row>
    <row r="29" spans="1:14" ht="15">
      <c r="A29" s="121" t="s">
        <v>24</v>
      </c>
      <c r="B29" s="124" t="s">
        <v>103</v>
      </c>
      <c r="C29" s="120">
        <v>177</v>
      </c>
      <c r="D29" s="128">
        <f>5.37+2.599+0.093</f>
        <v>8.062000000000001</v>
      </c>
      <c r="E29" s="123">
        <v>4</v>
      </c>
      <c r="F29" s="5">
        <v>25.76</v>
      </c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21"/>
      <c r="B30" s="84" t="s">
        <v>115</v>
      </c>
      <c r="C30" s="120">
        <v>17.25</v>
      </c>
      <c r="D30" s="128">
        <v>45.412</v>
      </c>
      <c r="E30" s="123"/>
      <c r="F30" s="5"/>
      <c r="G30" s="4"/>
      <c r="H30" s="5"/>
      <c r="I30" s="4"/>
      <c r="J30" s="5"/>
      <c r="K30" s="4"/>
      <c r="L30" s="5"/>
      <c r="M30" s="4"/>
      <c r="N30" s="5"/>
    </row>
    <row r="31" spans="1:14" ht="15">
      <c r="A31" s="121" t="s">
        <v>25</v>
      </c>
      <c r="B31" s="124" t="s">
        <v>103</v>
      </c>
      <c r="C31" s="120">
        <v>94</v>
      </c>
      <c r="D31" s="128">
        <v>8.062</v>
      </c>
      <c r="E31" s="123">
        <v>2</v>
      </c>
      <c r="F31" s="5">
        <v>25.76</v>
      </c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115</v>
      </c>
      <c r="C32" s="117">
        <v>17.25</v>
      </c>
      <c r="D32" s="127">
        <v>45.412</v>
      </c>
      <c r="E32" s="76"/>
      <c r="F32" s="15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122" t="s">
        <v>26</v>
      </c>
      <c r="B33" s="124" t="s">
        <v>103</v>
      </c>
      <c r="C33" s="117"/>
      <c r="D33" s="127"/>
      <c r="E33" s="76"/>
      <c r="F33" s="15"/>
      <c r="G33" s="14"/>
      <c r="H33" s="15"/>
      <c r="I33" s="14"/>
      <c r="J33" s="15"/>
      <c r="K33" s="14"/>
      <c r="L33" s="15"/>
      <c r="M33" s="14"/>
      <c r="N33" s="15"/>
    </row>
    <row r="34" spans="2:14" ht="14.25" thickBot="1" thickTop="1">
      <c r="B34" s="84" t="s">
        <v>115</v>
      </c>
      <c r="C34" s="129"/>
      <c r="D34" s="130"/>
      <c r="E34" s="75"/>
      <c r="F34" s="3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18" t="s">
        <v>32</v>
      </c>
      <c r="B36" s="218"/>
      <c r="C36" s="218"/>
      <c r="D36" s="219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18" t="s">
        <v>35</v>
      </c>
      <c r="C38" s="218"/>
      <c r="D38" s="218"/>
      <c r="E38" s="219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18" t="s">
        <v>34</v>
      </c>
      <c r="C39" s="218"/>
      <c r="D39" s="218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19">
    <mergeCell ref="I1:K1"/>
    <mergeCell ref="I2:K2"/>
    <mergeCell ref="I3:K3"/>
    <mergeCell ref="M9:N9"/>
    <mergeCell ref="A6:N7"/>
    <mergeCell ref="A8:A10"/>
    <mergeCell ref="B8:D8"/>
    <mergeCell ref="E8:F8"/>
    <mergeCell ref="G8:N8"/>
    <mergeCell ref="D9:D10"/>
    <mergeCell ref="E9:E10"/>
    <mergeCell ref="B38:E38"/>
    <mergeCell ref="B39:D39"/>
    <mergeCell ref="A36:D36"/>
    <mergeCell ref="B9:C10"/>
    <mergeCell ref="I9:J9"/>
    <mergeCell ref="K9:L9"/>
    <mergeCell ref="F9:F10"/>
    <mergeCell ref="G9:H9"/>
  </mergeCells>
  <printOptions/>
  <pageMargins left="0.2" right="0.2" top="0.32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25">
      <selection activeCell="C43" sqref="C43:D45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64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64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65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5" customHeight="1" thickTop="1">
      <c r="A6" s="220" t="s">
        <v>5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5" customHeight="1" thickBot="1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15" customHeight="1" thickBot="1" thickTop="1">
      <c r="A8" s="210" t="s">
        <v>6</v>
      </c>
      <c r="B8" s="245" t="s">
        <v>7</v>
      </c>
      <c r="C8" s="246"/>
      <c r="D8" s="247"/>
      <c r="E8" s="245" t="s">
        <v>11</v>
      </c>
      <c r="F8" s="247"/>
      <c r="G8" s="226" t="s">
        <v>15</v>
      </c>
      <c r="H8" s="227"/>
      <c r="I8" s="227"/>
      <c r="J8" s="227"/>
      <c r="K8" s="227"/>
      <c r="L8" s="227"/>
      <c r="M8" s="227"/>
      <c r="N8" s="228"/>
    </row>
    <row r="9" spans="1:14" ht="15" customHeight="1" thickTop="1">
      <c r="A9" s="211"/>
      <c r="B9" s="213" t="s">
        <v>8</v>
      </c>
      <c r="C9" s="87"/>
      <c r="D9" s="217" t="s">
        <v>9</v>
      </c>
      <c r="E9" s="213" t="s">
        <v>10</v>
      </c>
      <c r="F9" s="217" t="s">
        <v>9</v>
      </c>
      <c r="G9" s="335" t="s">
        <v>27</v>
      </c>
      <c r="H9" s="336"/>
      <c r="I9" s="215" t="s">
        <v>28</v>
      </c>
      <c r="J9" s="216"/>
      <c r="K9" s="215" t="s">
        <v>13</v>
      </c>
      <c r="L9" s="216"/>
      <c r="M9" s="215" t="s">
        <v>14</v>
      </c>
      <c r="N9" s="216"/>
    </row>
    <row r="10" spans="1:14" ht="15" customHeight="1" thickBot="1">
      <c r="A10" s="212"/>
      <c r="B10" s="317"/>
      <c r="C10" s="118"/>
      <c r="D10" s="209"/>
      <c r="E10" s="214"/>
      <c r="F10" s="234"/>
      <c r="G10" s="18" t="s">
        <v>117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251" t="s">
        <v>16</v>
      </c>
      <c r="B11" s="145" t="s">
        <v>101</v>
      </c>
      <c r="C11" s="145">
        <f>47+48</f>
        <v>95</v>
      </c>
      <c r="D11" s="145">
        <f>5.91+2.971+0.093</f>
        <v>8.974</v>
      </c>
      <c r="E11" s="88"/>
      <c r="F11" s="6"/>
      <c r="G11" s="9"/>
      <c r="H11" s="156"/>
      <c r="I11" s="364"/>
      <c r="J11" s="364"/>
      <c r="K11" s="145"/>
      <c r="L11" s="145"/>
      <c r="M11" s="145"/>
      <c r="N11" s="145"/>
    </row>
    <row r="12" spans="1:14" ht="15" customHeight="1">
      <c r="A12" s="241"/>
      <c r="B12" s="146" t="s">
        <v>113</v>
      </c>
      <c r="C12" s="146">
        <v>17.25</v>
      </c>
      <c r="D12" s="146">
        <v>45.412</v>
      </c>
      <c r="E12" s="86"/>
      <c r="F12" s="22"/>
      <c r="G12" s="12"/>
      <c r="H12" s="155"/>
      <c r="I12" s="365"/>
      <c r="J12" s="365"/>
      <c r="K12" s="145"/>
      <c r="L12" s="145"/>
      <c r="M12" s="145"/>
      <c r="N12" s="145"/>
    </row>
    <row r="13" spans="1:14" ht="15" customHeight="1">
      <c r="A13" s="235" t="s">
        <v>17</v>
      </c>
      <c r="B13" s="145" t="s">
        <v>101</v>
      </c>
      <c r="C13" s="145">
        <v>1316</v>
      </c>
      <c r="D13" s="145">
        <v>8.974</v>
      </c>
      <c r="E13" s="85"/>
      <c r="F13" s="8"/>
      <c r="G13" s="12"/>
      <c r="H13" s="155"/>
      <c r="I13" s="364"/>
      <c r="J13" s="364"/>
      <c r="K13" s="145"/>
      <c r="L13" s="145"/>
      <c r="M13" s="145"/>
      <c r="N13" s="145"/>
    </row>
    <row r="14" spans="1:14" ht="15" customHeight="1">
      <c r="A14" s="329"/>
      <c r="B14" s="145" t="s">
        <v>102</v>
      </c>
      <c r="C14" s="145">
        <v>14</v>
      </c>
      <c r="D14" s="145">
        <f>3.94+2.971+0.093</f>
        <v>7.004</v>
      </c>
      <c r="E14" s="85"/>
      <c r="F14" s="8"/>
      <c r="G14" s="12"/>
      <c r="H14" s="155"/>
      <c r="I14" s="366"/>
      <c r="J14" s="366"/>
      <c r="K14" s="145"/>
      <c r="L14" s="145"/>
      <c r="M14" s="145"/>
      <c r="N14" s="145"/>
    </row>
    <row r="15" spans="1:14" ht="15" customHeight="1">
      <c r="A15" s="241"/>
      <c r="B15" s="145" t="s">
        <v>115</v>
      </c>
      <c r="C15" s="145">
        <v>17.25</v>
      </c>
      <c r="D15" s="145">
        <v>45.412</v>
      </c>
      <c r="E15" s="76"/>
      <c r="F15" s="16"/>
      <c r="G15" s="11"/>
      <c r="H15" s="157"/>
      <c r="I15" s="365"/>
      <c r="J15" s="365"/>
      <c r="K15" s="123"/>
      <c r="L15" s="5"/>
      <c r="M15" s="4"/>
      <c r="N15" s="5"/>
    </row>
    <row r="16" spans="1:14" ht="15" customHeight="1">
      <c r="A16" s="235" t="s">
        <v>18</v>
      </c>
      <c r="B16" s="145" t="s">
        <v>101</v>
      </c>
      <c r="C16" s="145">
        <v>1170</v>
      </c>
      <c r="D16" s="145">
        <v>8.974</v>
      </c>
      <c r="E16" s="76"/>
      <c r="F16" s="16"/>
      <c r="G16" s="11"/>
      <c r="H16" s="13" t="s">
        <v>109</v>
      </c>
      <c r="I16" s="316"/>
      <c r="J16" s="233"/>
      <c r="K16" s="4"/>
      <c r="L16" s="5"/>
      <c r="M16" s="4"/>
      <c r="N16" s="5"/>
    </row>
    <row r="17" spans="1:14" ht="15" customHeight="1">
      <c r="A17" s="329"/>
      <c r="B17" s="146" t="s">
        <v>102</v>
      </c>
      <c r="C17" s="145">
        <v>0</v>
      </c>
      <c r="D17" s="145">
        <v>0</v>
      </c>
      <c r="E17" s="76"/>
      <c r="F17" s="16"/>
      <c r="G17" s="11"/>
      <c r="H17" s="13"/>
      <c r="I17" s="317"/>
      <c r="J17" s="209"/>
      <c r="K17" s="4"/>
      <c r="L17" s="5"/>
      <c r="M17" s="4"/>
      <c r="N17" s="5"/>
    </row>
    <row r="18" spans="1:14" ht="15" customHeight="1">
      <c r="A18" s="329"/>
      <c r="B18" s="145" t="s">
        <v>115</v>
      </c>
      <c r="C18" s="145">
        <v>34.5</v>
      </c>
      <c r="D18" s="145">
        <v>45.412</v>
      </c>
      <c r="E18" s="76"/>
      <c r="F18" s="16"/>
      <c r="G18" s="11"/>
      <c r="H18" s="13"/>
      <c r="I18" s="328"/>
      <c r="J18" s="243"/>
      <c r="K18" s="4"/>
      <c r="L18" s="5"/>
      <c r="M18" s="4"/>
      <c r="N18" s="5"/>
    </row>
    <row r="19" spans="1:14" ht="15" customHeight="1">
      <c r="A19" s="361" t="s">
        <v>19</v>
      </c>
      <c r="B19" s="145" t="s">
        <v>101</v>
      </c>
      <c r="C19" s="120">
        <f>49+109</f>
        <v>158</v>
      </c>
      <c r="D19" s="145">
        <v>8.974</v>
      </c>
      <c r="E19" s="123"/>
      <c r="F19" s="5"/>
      <c r="G19" s="4"/>
      <c r="H19" s="5"/>
      <c r="I19" s="316">
        <v>2000</v>
      </c>
      <c r="J19" s="233">
        <v>138.7</v>
      </c>
      <c r="K19" s="4"/>
      <c r="L19" s="5"/>
      <c r="M19" s="4"/>
      <c r="N19" s="5"/>
    </row>
    <row r="20" spans="1:14" ht="15" customHeight="1">
      <c r="A20" s="362"/>
      <c r="B20" s="146" t="s">
        <v>102</v>
      </c>
      <c r="C20" s="120">
        <v>0</v>
      </c>
      <c r="D20" s="145">
        <v>0</v>
      </c>
      <c r="E20" s="123"/>
      <c r="F20" s="5"/>
      <c r="G20" s="4"/>
      <c r="H20" s="5"/>
      <c r="I20" s="317"/>
      <c r="J20" s="209"/>
      <c r="K20" s="4"/>
      <c r="L20" s="5"/>
      <c r="M20" s="4"/>
      <c r="N20" s="5"/>
    </row>
    <row r="21" spans="1:14" ht="15" customHeight="1">
      <c r="A21" s="363"/>
      <c r="B21" s="145" t="s">
        <v>115</v>
      </c>
      <c r="C21" s="120">
        <v>34.5</v>
      </c>
      <c r="D21" s="145">
        <v>45.412</v>
      </c>
      <c r="E21" s="123"/>
      <c r="F21" s="5"/>
      <c r="G21" s="4"/>
      <c r="H21" s="5"/>
      <c r="I21" s="328"/>
      <c r="J21" s="243"/>
      <c r="K21" s="4"/>
      <c r="L21" s="5"/>
      <c r="M21" s="4"/>
      <c r="N21" s="5"/>
    </row>
    <row r="22" spans="1:14" ht="15" customHeight="1">
      <c r="A22" s="361" t="s">
        <v>20</v>
      </c>
      <c r="B22" s="145" t="s">
        <v>101</v>
      </c>
      <c r="C22" s="120">
        <v>40</v>
      </c>
      <c r="D22" s="145">
        <v>8.974</v>
      </c>
      <c r="E22" s="123"/>
      <c r="F22" s="5"/>
      <c r="G22" s="4"/>
      <c r="H22" s="5"/>
      <c r="I22" s="316"/>
      <c r="J22" s="233"/>
      <c r="K22" s="4"/>
      <c r="L22" s="5"/>
      <c r="M22" s="4"/>
      <c r="N22" s="5"/>
    </row>
    <row r="23" spans="1:14" ht="15" customHeight="1">
      <c r="A23" s="362"/>
      <c r="B23" s="146" t="s">
        <v>102</v>
      </c>
      <c r="C23" s="120">
        <v>0</v>
      </c>
      <c r="D23" s="145">
        <v>0</v>
      </c>
      <c r="E23" s="123"/>
      <c r="F23" s="5"/>
      <c r="G23" s="4"/>
      <c r="H23" s="5"/>
      <c r="I23" s="317"/>
      <c r="J23" s="209"/>
      <c r="K23" s="4"/>
      <c r="L23" s="5"/>
      <c r="M23" s="4"/>
      <c r="N23" s="5"/>
    </row>
    <row r="24" spans="1:14" ht="15" customHeight="1">
      <c r="A24" s="363"/>
      <c r="B24" s="145" t="s">
        <v>115</v>
      </c>
      <c r="C24" s="120">
        <v>34.5</v>
      </c>
      <c r="D24" s="145">
        <v>45.412</v>
      </c>
      <c r="E24" s="123"/>
      <c r="F24" s="5"/>
      <c r="G24" s="4"/>
      <c r="H24" s="5"/>
      <c r="I24" s="328"/>
      <c r="J24" s="243"/>
      <c r="K24" s="4"/>
      <c r="L24" s="5"/>
      <c r="M24" s="4"/>
      <c r="N24" s="5"/>
    </row>
    <row r="25" spans="1:14" ht="15" customHeight="1">
      <c r="A25" s="361" t="s">
        <v>21</v>
      </c>
      <c r="B25" s="145" t="s">
        <v>101</v>
      </c>
      <c r="C25" s="120">
        <v>32</v>
      </c>
      <c r="D25" s="145">
        <v>8.974</v>
      </c>
      <c r="E25" s="123"/>
      <c r="F25" s="5"/>
      <c r="G25" s="4"/>
      <c r="H25" s="5"/>
      <c r="I25" s="316"/>
      <c r="J25" s="233"/>
      <c r="K25" s="4"/>
      <c r="L25" s="5"/>
      <c r="M25" s="4"/>
      <c r="N25" s="5"/>
    </row>
    <row r="26" spans="1:14" ht="15" customHeight="1">
      <c r="A26" s="362"/>
      <c r="B26" s="146" t="s">
        <v>102</v>
      </c>
      <c r="C26" s="120">
        <v>0</v>
      </c>
      <c r="D26" s="145">
        <v>0</v>
      </c>
      <c r="E26" s="123"/>
      <c r="F26" s="5"/>
      <c r="G26" s="4"/>
      <c r="H26" s="5"/>
      <c r="I26" s="317"/>
      <c r="J26" s="209"/>
      <c r="K26" s="4"/>
      <c r="L26" s="5"/>
      <c r="M26" s="4"/>
      <c r="N26" s="5"/>
    </row>
    <row r="27" spans="1:14" ht="15" customHeight="1">
      <c r="A27" s="363"/>
      <c r="B27" s="145" t="s">
        <v>115</v>
      </c>
      <c r="C27" s="120">
        <v>34.5</v>
      </c>
      <c r="D27" s="145">
        <v>45.412</v>
      </c>
      <c r="E27" s="123"/>
      <c r="F27" s="5"/>
      <c r="G27" s="4"/>
      <c r="H27" s="5"/>
      <c r="I27" s="328"/>
      <c r="J27" s="243"/>
      <c r="K27" s="4"/>
      <c r="L27" s="5"/>
      <c r="M27" s="4"/>
      <c r="N27" s="5"/>
    </row>
    <row r="28" spans="1:14" ht="15" customHeight="1">
      <c r="A28" s="361" t="s">
        <v>70</v>
      </c>
      <c r="B28" s="145" t="s">
        <v>101</v>
      </c>
      <c r="C28" s="120">
        <v>11</v>
      </c>
      <c r="D28" s="145">
        <v>8.974</v>
      </c>
      <c r="E28" s="123"/>
      <c r="F28" s="5"/>
      <c r="G28" s="4"/>
      <c r="H28" s="5"/>
      <c r="I28" s="316"/>
      <c r="J28" s="233"/>
      <c r="K28" s="4"/>
      <c r="L28" s="5"/>
      <c r="M28" s="4"/>
      <c r="N28" s="5"/>
    </row>
    <row r="29" spans="1:14" ht="15" customHeight="1">
      <c r="A29" s="362"/>
      <c r="B29" s="146" t="s">
        <v>102</v>
      </c>
      <c r="C29" s="120">
        <v>0</v>
      </c>
      <c r="D29" s="145">
        <v>0</v>
      </c>
      <c r="E29" s="123"/>
      <c r="F29" s="5"/>
      <c r="G29" s="4"/>
      <c r="H29" s="5"/>
      <c r="I29" s="317"/>
      <c r="J29" s="209"/>
      <c r="K29" s="4"/>
      <c r="L29" s="5"/>
      <c r="M29" s="4"/>
      <c r="N29" s="5"/>
    </row>
    <row r="30" spans="1:14" ht="15" customHeight="1">
      <c r="A30" s="363"/>
      <c r="B30" s="145" t="s">
        <v>115</v>
      </c>
      <c r="C30" s="120">
        <v>34.5</v>
      </c>
      <c r="D30" s="145">
        <v>45.412</v>
      </c>
      <c r="E30" s="123"/>
      <c r="F30" s="5"/>
      <c r="G30" s="4"/>
      <c r="H30" s="5"/>
      <c r="I30" s="328"/>
      <c r="J30" s="243"/>
      <c r="K30" s="4"/>
      <c r="L30" s="5"/>
      <c r="M30" s="4"/>
      <c r="N30" s="5"/>
    </row>
    <row r="31" spans="1:14" ht="15" customHeight="1">
      <c r="A31" s="361" t="s">
        <v>22</v>
      </c>
      <c r="B31" s="145" t="s">
        <v>101</v>
      </c>
      <c r="C31" s="176">
        <v>0</v>
      </c>
      <c r="D31" s="145">
        <v>8.974</v>
      </c>
      <c r="E31" s="123"/>
      <c r="F31" s="5"/>
      <c r="G31" s="4"/>
      <c r="H31" s="5"/>
      <c r="I31" s="316"/>
      <c r="J31" s="233"/>
      <c r="K31" s="4"/>
      <c r="L31" s="5"/>
      <c r="M31" s="4"/>
      <c r="N31" s="5"/>
    </row>
    <row r="32" spans="1:14" ht="15" customHeight="1">
      <c r="A32" s="362"/>
      <c r="B32" s="146" t="s">
        <v>102</v>
      </c>
      <c r="C32" s="120">
        <v>29</v>
      </c>
      <c r="D32" s="145">
        <v>0</v>
      </c>
      <c r="E32" s="123"/>
      <c r="F32" s="5"/>
      <c r="G32" s="4"/>
      <c r="H32" s="5"/>
      <c r="I32" s="317"/>
      <c r="J32" s="209"/>
      <c r="K32" s="4"/>
      <c r="L32" s="5"/>
      <c r="M32" s="4"/>
      <c r="N32" s="5"/>
    </row>
    <row r="33" spans="1:14" ht="15" customHeight="1">
      <c r="A33" s="363"/>
      <c r="B33" s="145" t="s">
        <v>115</v>
      </c>
      <c r="C33" s="120">
        <v>34.5</v>
      </c>
      <c r="D33" s="145">
        <v>45.412</v>
      </c>
      <c r="E33" s="123"/>
      <c r="F33" s="5"/>
      <c r="G33" s="4"/>
      <c r="H33" s="5"/>
      <c r="I33" s="328"/>
      <c r="J33" s="243"/>
      <c r="K33" s="4"/>
      <c r="L33" s="5"/>
      <c r="M33" s="4"/>
      <c r="N33" s="5"/>
    </row>
    <row r="34" spans="1:14" ht="15" customHeight="1">
      <c r="A34" s="235" t="s">
        <v>23</v>
      </c>
      <c r="B34" s="145" t="s">
        <v>101</v>
      </c>
      <c r="C34" s="145">
        <v>147</v>
      </c>
      <c r="D34" s="145">
        <v>8.974</v>
      </c>
      <c r="E34" s="123"/>
      <c r="F34" s="5"/>
      <c r="G34" s="4"/>
      <c r="H34" s="5"/>
      <c r="I34" s="316"/>
      <c r="J34" s="233"/>
      <c r="K34" s="4"/>
      <c r="L34" s="5"/>
      <c r="M34" s="4"/>
      <c r="N34" s="5"/>
    </row>
    <row r="35" spans="1:14" ht="15" customHeight="1">
      <c r="A35" s="329"/>
      <c r="B35" s="146" t="s">
        <v>102</v>
      </c>
      <c r="C35" s="145">
        <v>2</v>
      </c>
      <c r="D35" s="145">
        <v>0</v>
      </c>
      <c r="E35" s="123"/>
      <c r="F35" s="5"/>
      <c r="G35" s="4"/>
      <c r="H35" s="5"/>
      <c r="I35" s="317"/>
      <c r="J35" s="209"/>
      <c r="K35" s="4"/>
      <c r="L35" s="5"/>
      <c r="M35" s="4"/>
      <c r="N35" s="5"/>
    </row>
    <row r="36" spans="1:14" ht="15" customHeight="1">
      <c r="A36" s="241"/>
      <c r="B36" s="145" t="s">
        <v>115</v>
      </c>
      <c r="C36" s="145">
        <v>34.5</v>
      </c>
      <c r="D36" s="145">
        <v>45.412</v>
      </c>
      <c r="E36" s="123"/>
      <c r="F36" s="5"/>
      <c r="G36" s="4"/>
      <c r="H36" s="5"/>
      <c r="I36" s="328"/>
      <c r="J36" s="243"/>
      <c r="K36" s="4"/>
      <c r="L36" s="5"/>
      <c r="M36" s="4"/>
      <c r="N36" s="5"/>
    </row>
    <row r="37" spans="1:14" ht="15" customHeight="1">
      <c r="A37" s="235" t="s">
        <v>24</v>
      </c>
      <c r="B37" s="145" t="s">
        <v>101</v>
      </c>
      <c r="C37" s="158">
        <f>1630+161</f>
        <v>1791</v>
      </c>
      <c r="D37" s="145">
        <v>8.974</v>
      </c>
      <c r="E37" s="123"/>
      <c r="F37" s="5"/>
      <c r="G37" s="4"/>
      <c r="H37" s="5"/>
      <c r="I37" s="316">
        <v>1501</v>
      </c>
      <c r="J37" s="233">
        <f>128.16</f>
        <v>128.16</v>
      </c>
      <c r="K37" s="4"/>
      <c r="L37" s="5"/>
      <c r="M37" s="4"/>
      <c r="N37" s="5"/>
    </row>
    <row r="38" spans="1:14" ht="15" customHeight="1">
      <c r="A38" s="329"/>
      <c r="B38" s="146" t="s">
        <v>102</v>
      </c>
      <c r="C38" s="158">
        <v>17</v>
      </c>
      <c r="D38" s="145">
        <v>0</v>
      </c>
      <c r="E38" s="123"/>
      <c r="F38" s="5"/>
      <c r="G38" s="4"/>
      <c r="H38" s="5"/>
      <c r="I38" s="317"/>
      <c r="J38" s="209"/>
      <c r="K38" s="4"/>
      <c r="L38" s="5"/>
      <c r="M38" s="4"/>
      <c r="N38" s="5"/>
    </row>
    <row r="39" spans="1:14" ht="15" customHeight="1">
      <c r="A39" s="241"/>
      <c r="B39" s="145" t="s">
        <v>115</v>
      </c>
      <c r="C39" s="145">
        <v>34.5</v>
      </c>
      <c r="D39" s="145">
        <v>45.412</v>
      </c>
      <c r="E39" s="123"/>
      <c r="F39" s="5"/>
      <c r="G39" s="4"/>
      <c r="H39" s="5"/>
      <c r="I39" s="328"/>
      <c r="J39" s="243"/>
      <c r="K39" s="4"/>
      <c r="L39" s="5"/>
      <c r="M39" s="4"/>
      <c r="N39" s="5"/>
    </row>
    <row r="40" spans="1:14" ht="15" customHeight="1">
      <c r="A40" s="235" t="s">
        <v>25</v>
      </c>
      <c r="B40" s="145" t="s">
        <v>101</v>
      </c>
      <c r="C40" s="145">
        <f>68+53</f>
        <v>121</v>
      </c>
      <c r="D40" s="145">
        <v>8.974</v>
      </c>
      <c r="E40" s="123"/>
      <c r="F40" s="5"/>
      <c r="G40" s="4"/>
      <c r="H40" s="5"/>
      <c r="I40" s="316"/>
      <c r="J40" s="233"/>
      <c r="K40" s="4"/>
      <c r="L40" s="5"/>
      <c r="M40" s="4"/>
      <c r="N40" s="5"/>
    </row>
    <row r="41" spans="1:14" ht="15" customHeight="1">
      <c r="A41" s="329"/>
      <c r="B41" s="146" t="s">
        <v>102</v>
      </c>
      <c r="C41" s="145">
        <v>0</v>
      </c>
      <c r="D41" s="145">
        <v>0</v>
      </c>
      <c r="E41" s="123"/>
      <c r="F41" s="5"/>
      <c r="G41" s="4"/>
      <c r="H41" s="5"/>
      <c r="I41" s="317"/>
      <c r="J41" s="209"/>
      <c r="K41" s="4"/>
      <c r="L41" s="5"/>
      <c r="M41" s="4"/>
      <c r="N41" s="5"/>
    </row>
    <row r="42" spans="1:14" ht="15" customHeight="1">
      <c r="A42" s="241"/>
      <c r="B42" s="145" t="s">
        <v>115</v>
      </c>
      <c r="C42" s="145">
        <v>34.5</v>
      </c>
      <c r="D42" s="145">
        <v>45.412</v>
      </c>
      <c r="E42" s="123"/>
      <c r="F42" s="5"/>
      <c r="G42" s="4"/>
      <c r="H42" s="5"/>
      <c r="I42" s="328"/>
      <c r="J42" s="243"/>
      <c r="K42" s="4"/>
      <c r="L42" s="5"/>
      <c r="M42" s="4"/>
      <c r="N42" s="5"/>
    </row>
    <row r="43" spans="1:14" ht="15" customHeight="1">
      <c r="A43" s="235" t="s">
        <v>26</v>
      </c>
      <c r="B43" s="145" t="s">
        <v>101</v>
      </c>
      <c r="C43" s="158"/>
      <c r="D43" s="145"/>
      <c r="E43" s="76"/>
      <c r="F43" s="15"/>
      <c r="G43" s="14"/>
      <c r="H43" s="15"/>
      <c r="I43" s="316"/>
      <c r="J43" s="233"/>
      <c r="K43" s="14"/>
      <c r="L43" s="15"/>
      <c r="M43" s="14"/>
      <c r="N43" s="15"/>
    </row>
    <row r="44" spans="1:14" ht="15" customHeight="1">
      <c r="A44" s="329"/>
      <c r="B44" s="146" t="s">
        <v>102</v>
      </c>
      <c r="C44" s="158"/>
      <c r="D44" s="145"/>
      <c r="E44" s="76"/>
      <c r="F44" s="15"/>
      <c r="G44" s="14"/>
      <c r="H44" s="15"/>
      <c r="I44" s="317"/>
      <c r="J44" s="209"/>
      <c r="K44" s="14"/>
      <c r="L44" s="15"/>
      <c r="M44" s="14"/>
      <c r="N44" s="15"/>
    </row>
    <row r="45" spans="1:14" ht="15" customHeight="1" thickBot="1">
      <c r="A45" s="236"/>
      <c r="B45" s="145" t="s">
        <v>115</v>
      </c>
      <c r="C45" s="145"/>
      <c r="D45" s="145"/>
      <c r="E45" s="75"/>
      <c r="F45" s="3"/>
      <c r="G45" s="2"/>
      <c r="H45" s="3"/>
      <c r="I45" s="214"/>
      <c r="J45" s="234"/>
      <c r="K45" s="2"/>
      <c r="L45" s="3"/>
      <c r="M45" s="2"/>
      <c r="N45" s="3"/>
    </row>
    <row r="46" spans="1:14" ht="13.5" thickTop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mergeCells count="49">
    <mergeCell ref="I37:I39"/>
    <mergeCell ref="I40:I42"/>
    <mergeCell ref="I43:I45"/>
    <mergeCell ref="J31:J33"/>
    <mergeCell ref="J34:J36"/>
    <mergeCell ref="J37:J39"/>
    <mergeCell ref="J40:J42"/>
    <mergeCell ref="J43:J45"/>
    <mergeCell ref="I28:I30"/>
    <mergeCell ref="J28:J30"/>
    <mergeCell ref="I31:I33"/>
    <mergeCell ref="I34:I36"/>
    <mergeCell ref="I22:I24"/>
    <mergeCell ref="J22:J24"/>
    <mergeCell ref="I25:I27"/>
    <mergeCell ref="J25:J27"/>
    <mergeCell ref="I19:I21"/>
    <mergeCell ref="J19:J21"/>
    <mergeCell ref="I11:I12"/>
    <mergeCell ref="J11:J12"/>
    <mergeCell ref="I13:I15"/>
    <mergeCell ref="J13:J15"/>
    <mergeCell ref="I16:I18"/>
    <mergeCell ref="J16:J18"/>
    <mergeCell ref="A11:A12"/>
    <mergeCell ref="I9:J9"/>
    <mergeCell ref="K9:L9"/>
    <mergeCell ref="F9:F10"/>
    <mergeCell ref="G9:H9"/>
    <mergeCell ref="A34:A36"/>
    <mergeCell ref="A37:A39"/>
    <mergeCell ref="A40:A42"/>
    <mergeCell ref="A43:A45"/>
    <mergeCell ref="M9:N9"/>
    <mergeCell ref="A6:N7"/>
    <mergeCell ref="A8:A10"/>
    <mergeCell ref="B8:D8"/>
    <mergeCell ref="E8:F8"/>
    <mergeCell ref="G8:N8"/>
    <mergeCell ref="B9:B10"/>
    <mergeCell ref="D9:D10"/>
    <mergeCell ref="E9:E10"/>
    <mergeCell ref="A25:A27"/>
    <mergeCell ref="A28:A30"/>
    <mergeCell ref="A31:A33"/>
    <mergeCell ref="A13:A15"/>
    <mergeCell ref="A16:A18"/>
    <mergeCell ref="A19:A21"/>
    <mergeCell ref="A22:A24"/>
  </mergeCells>
  <printOptions/>
  <pageMargins left="0.23" right="0.2" top="0.38" bottom="0.34" header="0.5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28">
      <selection activeCell="H51" sqref="H51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333" t="s">
        <v>29</v>
      </c>
      <c r="J1" s="333"/>
      <c r="K1" s="333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333" t="s">
        <v>2</v>
      </c>
      <c r="J2" s="333"/>
      <c r="K2" s="333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33" t="s">
        <v>3</v>
      </c>
      <c r="J3" s="333"/>
      <c r="K3" s="333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20" t="s">
        <v>5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3.5" thickBot="1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16.5" thickBot="1" thickTop="1">
      <c r="A8" s="210" t="s">
        <v>6</v>
      </c>
      <c r="B8" s="245" t="s">
        <v>7</v>
      </c>
      <c r="C8" s="246"/>
      <c r="D8" s="247"/>
      <c r="E8" s="245" t="s">
        <v>11</v>
      </c>
      <c r="F8" s="247"/>
      <c r="G8" s="226" t="s">
        <v>15</v>
      </c>
      <c r="H8" s="227"/>
      <c r="I8" s="227"/>
      <c r="J8" s="227"/>
      <c r="K8" s="227"/>
      <c r="L8" s="227"/>
      <c r="M8" s="227"/>
      <c r="N8" s="228"/>
    </row>
    <row r="9" spans="1:14" ht="13.5" thickTop="1">
      <c r="A9" s="211"/>
      <c r="B9" s="229" t="s">
        <v>8</v>
      </c>
      <c r="C9" s="230"/>
      <c r="D9" s="217" t="s">
        <v>9</v>
      </c>
      <c r="E9" s="213" t="s">
        <v>10</v>
      </c>
      <c r="F9" s="217" t="s">
        <v>9</v>
      </c>
      <c r="G9" s="335" t="s">
        <v>27</v>
      </c>
      <c r="H9" s="336"/>
      <c r="I9" s="215" t="s">
        <v>28</v>
      </c>
      <c r="J9" s="216"/>
      <c r="K9" s="215" t="s">
        <v>13</v>
      </c>
      <c r="L9" s="216"/>
      <c r="M9" s="215" t="s">
        <v>14</v>
      </c>
      <c r="N9" s="216"/>
    </row>
    <row r="10" spans="1:14" ht="15" thickBot="1">
      <c r="A10" s="212"/>
      <c r="B10" s="313"/>
      <c r="C10" s="238"/>
      <c r="D10" s="234"/>
      <c r="E10" s="214"/>
      <c r="F10" s="23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4" t="s">
        <v>16</v>
      </c>
      <c r="B11" s="61" t="s">
        <v>95</v>
      </c>
      <c r="C11" s="87">
        <v>751</v>
      </c>
      <c r="D11" s="6">
        <f>5.91+2.971+0.093</f>
        <v>8.974</v>
      </c>
      <c r="E11" s="213">
        <v>9</v>
      </c>
      <c r="F11" s="217">
        <v>17.73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315"/>
      <c r="B12" s="65" t="s">
        <v>96</v>
      </c>
      <c r="C12" s="118">
        <v>50</v>
      </c>
      <c r="D12" s="8">
        <f>3.94+2.971+0.093</f>
        <v>7.004</v>
      </c>
      <c r="E12" s="317"/>
      <c r="F12" s="209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315"/>
      <c r="B13" s="65" t="s">
        <v>115</v>
      </c>
      <c r="C13" s="118">
        <v>17.25</v>
      </c>
      <c r="D13" s="8">
        <v>45.412</v>
      </c>
      <c r="E13" s="317"/>
      <c r="F13" s="209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314" t="s">
        <v>17</v>
      </c>
      <c r="B14" s="61" t="s">
        <v>95</v>
      </c>
      <c r="C14" s="117">
        <v>1464</v>
      </c>
      <c r="D14" s="6">
        <f>5.91+2.971+0.093</f>
        <v>8.974</v>
      </c>
      <c r="E14" s="316">
        <v>16</v>
      </c>
      <c r="F14" s="233">
        <v>22.89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315"/>
      <c r="B15" s="65" t="s">
        <v>96</v>
      </c>
      <c r="C15" s="118">
        <v>129</v>
      </c>
      <c r="D15" s="8">
        <f>3.94+2.971+0.093</f>
        <v>7.004</v>
      </c>
      <c r="E15" s="317"/>
      <c r="F15" s="209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315"/>
      <c r="B16" s="65" t="s">
        <v>115</v>
      </c>
      <c r="C16" s="118">
        <v>17.25</v>
      </c>
      <c r="D16" s="8">
        <v>45.412</v>
      </c>
      <c r="E16" s="317"/>
      <c r="F16" s="209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314" t="s">
        <v>18</v>
      </c>
      <c r="B17" s="61" t="s">
        <v>95</v>
      </c>
      <c r="C17" s="117">
        <v>1662</v>
      </c>
      <c r="D17" s="6">
        <f>5.91+2.971+0.093</f>
        <v>8.974</v>
      </c>
      <c r="E17" s="316">
        <v>19</v>
      </c>
      <c r="F17" s="233">
        <v>22.89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315"/>
      <c r="B18" s="65" t="s">
        <v>96</v>
      </c>
      <c r="C18" s="118">
        <v>192</v>
      </c>
      <c r="D18" s="8">
        <f>3.94+2.971+0.093</f>
        <v>7.004</v>
      </c>
      <c r="E18" s="317"/>
      <c r="F18" s="209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315"/>
      <c r="B19" s="65" t="s">
        <v>115</v>
      </c>
      <c r="C19" s="118">
        <v>17.25</v>
      </c>
      <c r="D19" s="8">
        <v>45.412</v>
      </c>
      <c r="E19" s="317"/>
      <c r="F19" s="209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314" t="s">
        <v>19</v>
      </c>
      <c r="B20" s="61" t="s">
        <v>95</v>
      </c>
      <c r="C20" s="117">
        <v>720</v>
      </c>
      <c r="D20" s="6">
        <f>5.91+2.971+0.093</f>
        <v>8.974</v>
      </c>
      <c r="E20" s="316">
        <v>10</v>
      </c>
      <c r="F20" s="233">
        <v>25.76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315"/>
      <c r="B21" s="65" t="s">
        <v>96</v>
      </c>
      <c r="C21" s="118">
        <v>131</v>
      </c>
      <c r="D21" s="8">
        <f>3.94+2.971+0.093</f>
        <v>7.004</v>
      </c>
      <c r="E21" s="317"/>
      <c r="F21" s="209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315"/>
      <c r="B22" s="65" t="s">
        <v>115</v>
      </c>
      <c r="C22" s="118">
        <v>17.25</v>
      </c>
      <c r="D22" s="8">
        <v>45.412</v>
      </c>
      <c r="E22" s="317"/>
      <c r="F22" s="209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314" t="s">
        <v>20</v>
      </c>
      <c r="B23" s="61" t="s">
        <v>95</v>
      </c>
      <c r="C23" s="117">
        <v>225</v>
      </c>
      <c r="D23" s="6">
        <f>5.91+2.971+0.093</f>
        <v>8.974</v>
      </c>
      <c r="E23" s="316">
        <v>16</v>
      </c>
      <c r="F23" s="233">
        <v>25.76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315"/>
      <c r="B24" s="65" t="s">
        <v>96</v>
      </c>
      <c r="C24" s="118">
        <v>94</v>
      </c>
      <c r="D24" s="8">
        <f>3.94+2.971+0.093</f>
        <v>7.004</v>
      </c>
      <c r="E24" s="317"/>
      <c r="F24" s="209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315"/>
      <c r="B25" s="65" t="s">
        <v>115</v>
      </c>
      <c r="C25" s="118">
        <v>17.25</v>
      </c>
      <c r="D25" s="8">
        <v>45.412</v>
      </c>
      <c r="E25" s="317"/>
      <c r="F25" s="209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314" t="s">
        <v>69</v>
      </c>
      <c r="B26" s="61" t="s">
        <v>95</v>
      </c>
      <c r="C26" s="117">
        <v>72</v>
      </c>
      <c r="D26" s="6">
        <f>5.91+2.971+0.093</f>
        <v>8.974</v>
      </c>
      <c r="E26" s="316">
        <v>5</v>
      </c>
      <c r="F26" s="233">
        <v>25.76</v>
      </c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315"/>
      <c r="B27" s="65" t="s">
        <v>96</v>
      </c>
      <c r="C27" s="118">
        <v>96</v>
      </c>
      <c r="D27" s="8">
        <f>3.94+2.971+0.093</f>
        <v>7.004</v>
      </c>
      <c r="E27" s="317"/>
      <c r="F27" s="209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315"/>
      <c r="B28" s="65" t="s">
        <v>115</v>
      </c>
      <c r="C28" s="118">
        <v>17.25</v>
      </c>
      <c r="D28" s="8">
        <v>45.412</v>
      </c>
      <c r="E28" s="317"/>
      <c r="F28" s="209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314" t="s">
        <v>70</v>
      </c>
      <c r="B29" s="61" t="s">
        <v>95</v>
      </c>
      <c r="C29" s="117">
        <v>0</v>
      </c>
      <c r="D29" s="6">
        <f>5.91+2.971+0.093</f>
        <v>8.974</v>
      </c>
      <c r="E29" s="316">
        <v>0</v>
      </c>
      <c r="F29" s="233">
        <v>0</v>
      </c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315"/>
      <c r="B30" s="65" t="s">
        <v>96</v>
      </c>
      <c r="C30" s="118">
        <v>0</v>
      </c>
      <c r="D30" s="8">
        <f>3.94+2.971+0.093</f>
        <v>7.004</v>
      </c>
      <c r="E30" s="317"/>
      <c r="F30" s="209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315"/>
      <c r="B31" s="65" t="s">
        <v>115</v>
      </c>
      <c r="C31" s="118">
        <v>17.25</v>
      </c>
      <c r="D31" s="8">
        <v>45.412</v>
      </c>
      <c r="E31" s="317"/>
      <c r="F31" s="209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314" t="s">
        <v>22</v>
      </c>
      <c r="B32" s="61" t="s">
        <v>95</v>
      </c>
      <c r="C32" s="117">
        <v>88</v>
      </c>
      <c r="D32" s="15">
        <f>2.971+6.04+0.093</f>
        <v>9.104</v>
      </c>
      <c r="E32" s="316">
        <v>0</v>
      </c>
      <c r="F32" s="233">
        <v>0</v>
      </c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315"/>
      <c r="B33" s="65" t="s">
        <v>96</v>
      </c>
      <c r="C33" s="118">
        <v>258</v>
      </c>
      <c r="D33" s="8">
        <f>4.03+0.743+0.093</f>
        <v>4.8660000000000005</v>
      </c>
      <c r="E33" s="317"/>
      <c r="F33" s="209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315"/>
      <c r="B34" s="65" t="s">
        <v>115</v>
      </c>
      <c r="C34" s="118">
        <v>17.25</v>
      </c>
      <c r="D34" s="8">
        <v>45.412</v>
      </c>
      <c r="E34" s="317"/>
      <c r="F34" s="209"/>
      <c r="G34" s="21"/>
      <c r="H34" s="22"/>
      <c r="I34" s="21"/>
      <c r="J34" s="22"/>
      <c r="K34" s="21"/>
      <c r="L34" s="22"/>
      <c r="M34" s="21"/>
      <c r="N34" s="22"/>
    </row>
    <row r="35" spans="1:14" ht="13.5" thickTop="1">
      <c r="A35" s="314" t="s">
        <v>23</v>
      </c>
      <c r="B35" s="61" t="s">
        <v>95</v>
      </c>
      <c r="C35" s="117">
        <v>254</v>
      </c>
      <c r="D35" s="15">
        <f>2.971+6.04+0.093</f>
        <v>9.104</v>
      </c>
      <c r="E35" s="316">
        <v>24</v>
      </c>
      <c r="F35" s="233">
        <v>25.76</v>
      </c>
      <c r="G35" s="4"/>
      <c r="H35" s="5"/>
      <c r="I35" s="4"/>
      <c r="J35" s="5"/>
      <c r="K35" s="4"/>
      <c r="L35" s="5"/>
      <c r="M35" s="4"/>
      <c r="N35" s="5"/>
    </row>
    <row r="36" spans="1:14" ht="15" customHeight="1">
      <c r="A36" s="315"/>
      <c r="B36" s="65" t="s">
        <v>96</v>
      </c>
      <c r="C36" s="118">
        <v>141</v>
      </c>
      <c r="D36" s="8">
        <f>4.03+0.743+0.093</f>
        <v>4.8660000000000005</v>
      </c>
      <c r="E36" s="317"/>
      <c r="F36" s="209"/>
      <c r="G36" s="4"/>
      <c r="H36" s="5"/>
      <c r="I36" s="4"/>
      <c r="J36" s="5"/>
      <c r="K36" s="4"/>
      <c r="L36" s="5"/>
      <c r="M36" s="4"/>
      <c r="N36" s="5"/>
    </row>
    <row r="37" spans="1:14" ht="15" customHeight="1" thickBot="1">
      <c r="A37" s="315"/>
      <c r="B37" s="65" t="s">
        <v>115</v>
      </c>
      <c r="C37" s="118">
        <v>17.25</v>
      </c>
      <c r="D37" s="8">
        <v>45.412</v>
      </c>
      <c r="E37" s="317"/>
      <c r="F37" s="209"/>
      <c r="G37" s="4"/>
      <c r="H37" s="5"/>
      <c r="I37" s="4"/>
      <c r="J37" s="5"/>
      <c r="K37" s="4"/>
      <c r="L37" s="5"/>
      <c r="M37" s="4"/>
      <c r="N37" s="5"/>
    </row>
    <row r="38" spans="1:14" ht="13.5" thickTop="1">
      <c r="A38" s="314" t="s">
        <v>24</v>
      </c>
      <c r="B38" s="61" t="s">
        <v>95</v>
      </c>
      <c r="C38" s="117">
        <v>910</v>
      </c>
      <c r="D38" s="15">
        <f>2.971+6.04+0.093</f>
        <v>9.104</v>
      </c>
      <c r="E38" s="316">
        <v>9</v>
      </c>
      <c r="F38" s="233">
        <v>25.76</v>
      </c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315"/>
      <c r="B39" s="65" t="s">
        <v>96</v>
      </c>
      <c r="C39" s="118">
        <v>162</v>
      </c>
      <c r="D39" s="8">
        <f>4.03+0.743+0.093</f>
        <v>4.8660000000000005</v>
      </c>
      <c r="E39" s="317"/>
      <c r="F39" s="209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315"/>
      <c r="B40" s="65" t="s">
        <v>115</v>
      </c>
      <c r="C40" s="118">
        <v>17.25</v>
      </c>
      <c r="D40" s="8">
        <v>45.412</v>
      </c>
      <c r="E40" s="317"/>
      <c r="F40" s="209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314" t="s">
        <v>25</v>
      </c>
      <c r="B41" s="61" t="s">
        <v>95</v>
      </c>
      <c r="C41" s="117">
        <v>728</v>
      </c>
      <c r="D41" s="15">
        <f>2.971+6.04+0.093</f>
        <v>9.104</v>
      </c>
      <c r="E41" s="316">
        <v>10</v>
      </c>
      <c r="F41" s="233">
        <v>25.76</v>
      </c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315"/>
      <c r="B42" s="65" t="s">
        <v>96</v>
      </c>
      <c r="C42" s="118">
        <v>108</v>
      </c>
      <c r="D42" s="8">
        <f>4.03+0.743+0.093</f>
        <v>4.8660000000000005</v>
      </c>
      <c r="E42" s="317"/>
      <c r="F42" s="209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315"/>
      <c r="B43" s="65" t="s">
        <v>115</v>
      </c>
      <c r="C43" s="118">
        <v>17.25</v>
      </c>
      <c r="D43" s="8">
        <v>45.412</v>
      </c>
      <c r="E43" s="317"/>
      <c r="F43" s="209"/>
      <c r="G43" s="4"/>
      <c r="H43" s="5"/>
      <c r="I43" s="4"/>
      <c r="J43" s="5"/>
      <c r="K43" s="4"/>
      <c r="L43" s="5"/>
      <c r="M43" s="4"/>
      <c r="N43" s="5"/>
    </row>
    <row r="44" spans="1:14" ht="13.5" thickTop="1">
      <c r="A44" s="314" t="s">
        <v>26</v>
      </c>
      <c r="B44" s="61" t="s">
        <v>95</v>
      </c>
      <c r="C44" s="117"/>
      <c r="D44" s="15"/>
      <c r="E44" s="316"/>
      <c r="F44" s="233"/>
      <c r="G44" s="14"/>
      <c r="H44" s="15"/>
      <c r="I44" s="14"/>
      <c r="J44" s="15"/>
      <c r="K44" s="14"/>
      <c r="L44" s="15"/>
      <c r="M44" s="14"/>
      <c r="N44" s="15"/>
    </row>
    <row r="45" spans="1:14" ht="15" customHeight="1">
      <c r="A45" s="315"/>
      <c r="B45" s="65" t="s">
        <v>96</v>
      </c>
      <c r="C45" s="118"/>
      <c r="D45" s="8"/>
      <c r="E45" s="317"/>
      <c r="F45" s="209"/>
      <c r="G45" s="14"/>
      <c r="H45" s="15"/>
      <c r="I45" s="14"/>
      <c r="J45" s="15"/>
      <c r="K45" s="14"/>
      <c r="L45" s="15"/>
      <c r="M45" s="14"/>
      <c r="N45" s="15"/>
    </row>
    <row r="46" spans="1:14" ht="15" customHeight="1">
      <c r="A46" s="315"/>
      <c r="B46" s="65" t="s">
        <v>115</v>
      </c>
      <c r="C46" s="118"/>
      <c r="D46" s="8"/>
      <c r="E46" s="317"/>
      <c r="F46" s="209"/>
      <c r="G46" s="14"/>
      <c r="H46" s="15"/>
      <c r="I46" s="14"/>
      <c r="J46" s="15"/>
      <c r="K46" s="14"/>
      <c r="L46" s="15"/>
      <c r="M46" s="14"/>
      <c r="N46" s="15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218" t="s">
        <v>32</v>
      </c>
      <c r="B48" s="218"/>
      <c r="C48" s="218"/>
      <c r="D48" s="219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18" t="s">
        <v>35</v>
      </c>
      <c r="C50" s="218"/>
      <c r="D50" s="218"/>
      <c r="E50" s="219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18" t="s">
        <v>34</v>
      </c>
      <c r="C51" s="218"/>
      <c r="D51" s="218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  <mergeCell ref="I1:K1"/>
    <mergeCell ref="I2:K2"/>
    <mergeCell ref="I3:K3"/>
    <mergeCell ref="A6:N7"/>
    <mergeCell ref="E11:E13"/>
    <mergeCell ref="E14:E16"/>
    <mergeCell ref="K9:L9"/>
    <mergeCell ref="I9:J9"/>
    <mergeCell ref="D9:D10"/>
    <mergeCell ref="E9:E10"/>
    <mergeCell ref="F9:F10"/>
    <mergeCell ref="G9:H9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A26:A28"/>
    <mergeCell ref="A29:A31"/>
    <mergeCell ref="E29:E31"/>
    <mergeCell ref="F29:F31"/>
    <mergeCell ref="E20:E22"/>
    <mergeCell ref="E26:E28"/>
    <mergeCell ref="F26:F28"/>
    <mergeCell ref="F23:F25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A44:A46"/>
    <mergeCell ref="E44:E46"/>
    <mergeCell ref="F44:F46"/>
    <mergeCell ref="A41:A43"/>
    <mergeCell ref="E41:E43"/>
    <mergeCell ref="F41:F43"/>
  </mergeCells>
  <printOptions/>
  <pageMargins left="0.2" right="0.2" top="0.32" bottom="0.64" header="0.5" footer="0.3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89</v>
      </c>
      <c r="C1" t="s">
        <v>72</v>
      </c>
    </row>
    <row r="2" spans="1:3" ht="12.75">
      <c r="A2" t="s">
        <v>73</v>
      </c>
      <c r="C2" t="s">
        <v>74</v>
      </c>
    </row>
    <row r="3" spans="1:3" ht="12.75">
      <c r="A3" t="s">
        <v>75</v>
      </c>
      <c r="C3" t="s">
        <v>76</v>
      </c>
    </row>
    <row r="4" spans="1:3" ht="12.75">
      <c r="A4" t="s">
        <v>77</v>
      </c>
      <c r="C4" t="s">
        <v>78</v>
      </c>
    </row>
    <row r="5" spans="1:3" ht="12.75">
      <c r="A5" t="s">
        <v>79</v>
      </c>
      <c r="C5" t="s">
        <v>80</v>
      </c>
    </row>
    <row r="6" spans="1:3" ht="12.75">
      <c r="A6" t="s">
        <v>81</v>
      </c>
      <c r="C6" t="s">
        <v>82</v>
      </c>
    </row>
    <row r="7" spans="1:3" ht="12.75">
      <c r="A7" t="s">
        <v>83</v>
      </c>
      <c r="C7" t="s">
        <v>84</v>
      </c>
    </row>
    <row r="8" spans="1:3" ht="12.75">
      <c r="A8" t="s">
        <v>85</v>
      </c>
      <c r="C8" t="s">
        <v>90</v>
      </c>
    </row>
    <row r="9" spans="1:3" ht="12.75">
      <c r="A9" t="s">
        <v>71</v>
      </c>
      <c r="C9" t="s">
        <v>86</v>
      </c>
    </row>
    <row r="10" spans="1:3" ht="12.75">
      <c r="A10" t="s">
        <v>87</v>
      </c>
      <c r="C10" t="s">
        <v>88</v>
      </c>
    </row>
    <row r="11" spans="1:3" ht="12.75">
      <c r="A11" t="s">
        <v>91</v>
      </c>
      <c r="C11" t="s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31">
      <selection activeCell="C44" sqref="C44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6.140625" style="1" customWidth="1"/>
    <col min="5" max="5" width="12.1406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104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106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63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66</v>
      </c>
      <c r="M5" s="42"/>
      <c r="N5" s="42"/>
      <c r="O5" s="42"/>
    </row>
    <row r="6" spans="1:15" ht="9.75" customHeight="1" thickTop="1">
      <c r="A6" s="253" t="s">
        <v>5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5"/>
      <c r="O6" s="42"/>
    </row>
    <row r="7" spans="1:15" ht="9.75" customHeight="1" thickBot="1">
      <c r="A7" s="256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8"/>
      <c r="O7" s="42"/>
    </row>
    <row r="8" spans="1:15" ht="15" customHeight="1" thickBot="1" thickTop="1">
      <c r="A8" s="259" t="s">
        <v>6</v>
      </c>
      <c r="B8" s="262" t="s">
        <v>7</v>
      </c>
      <c r="C8" s="263"/>
      <c r="D8" s="264"/>
      <c r="E8" s="262" t="s">
        <v>11</v>
      </c>
      <c r="F8" s="264"/>
      <c r="G8" s="204" t="s">
        <v>15</v>
      </c>
      <c r="H8" s="265"/>
      <c r="I8" s="265"/>
      <c r="J8" s="265"/>
      <c r="K8" s="265"/>
      <c r="L8" s="265"/>
      <c r="M8" s="265"/>
      <c r="N8" s="206"/>
      <c r="O8" s="42"/>
    </row>
    <row r="9" spans="1:15" ht="15" customHeight="1" thickTop="1">
      <c r="A9" s="260"/>
      <c r="B9" s="268" t="s">
        <v>8</v>
      </c>
      <c r="C9" s="198"/>
      <c r="D9" s="185" t="s">
        <v>9</v>
      </c>
      <c r="E9" s="266" t="s">
        <v>67</v>
      </c>
      <c r="F9" s="185" t="s">
        <v>9</v>
      </c>
      <c r="G9" s="180" t="s">
        <v>27</v>
      </c>
      <c r="H9" s="181"/>
      <c r="I9" s="180" t="s">
        <v>28</v>
      </c>
      <c r="J9" s="181"/>
      <c r="K9" s="180" t="s">
        <v>13</v>
      </c>
      <c r="L9" s="181"/>
      <c r="M9" s="180" t="s">
        <v>14</v>
      </c>
      <c r="N9" s="181"/>
      <c r="O9" s="42"/>
    </row>
    <row r="10" spans="1:15" ht="15" customHeight="1" thickBot="1">
      <c r="A10" s="261"/>
      <c r="B10" s="194"/>
      <c r="C10" s="197"/>
      <c r="D10" s="196"/>
      <c r="E10" s="267"/>
      <c r="F10" s="190"/>
      <c r="G10" s="18" t="s">
        <v>117</v>
      </c>
      <c r="H10" s="46" t="s">
        <v>9</v>
      </c>
      <c r="I10" s="47" t="s">
        <v>12</v>
      </c>
      <c r="J10" s="46" t="s">
        <v>9</v>
      </c>
      <c r="K10" s="47" t="s">
        <v>97</v>
      </c>
      <c r="L10" s="46" t="s">
        <v>9</v>
      </c>
      <c r="M10" s="47" t="s">
        <v>98</v>
      </c>
      <c r="N10" s="46" t="s">
        <v>9</v>
      </c>
      <c r="O10" s="42"/>
    </row>
    <row r="11" spans="1:15" ht="12.75" customHeight="1" thickTop="1">
      <c r="A11" s="268" t="s">
        <v>16</v>
      </c>
      <c r="B11" s="108" t="s">
        <v>95</v>
      </c>
      <c r="C11" s="102">
        <v>3620</v>
      </c>
      <c r="D11" s="103">
        <f>5.91+2.352+0.093</f>
        <v>8.355</v>
      </c>
      <c r="E11" s="198">
        <v>118</v>
      </c>
      <c r="F11" s="185">
        <v>22.89</v>
      </c>
      <c r="G11" s="186">
        <f>151.23*84</f>
        <v>12703.32</v>
      </c>
      <c r="H11" s="252">
        <v>12.33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194"/>
      <c r="B12" s="106" t="s">
        <v>96</v>
      </c>
      <c r="C12" s="99">
        <v>1040</v>
      </c>
      <c r="D12" s="107">
        <f>3.94+0.784+0.093</f>
        <v>4.817</v>
      </c>
      <c r="E12" s="197"/>
      <c r="F12" s="196"/>
      <c r="G12" s="195"/>
      <c r="H12" s="183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203"/>
      <c r="B13" s="104" t="s">
        <v>108</v>
      </c>
      <c r="C13" s="98">
        <v>33</v>
      </c>
      <c r="D13" s="105">
        <v>145.317</v>
      </c>
      <c r="E13" s="205"/>
      <c r="F13" s="187"/>
      <c r="G13" s="189"/>
      <c r="H13" s="184"/>
      <c r="I13" s="48"/>
      <c r="J13" s="49"/>
      <c r="K13" s="48"/>
      <c r="L13" s="49"/>
      <c r="M13" s="48"/>
      <c r="N13" s="49"/>
      <c r="O13" s="42"/>
    </row>
    <row r="14" spans="1:15" ht="15" customHeight="1">
      <c r="A14" s="202" t="s">
        <v>17</v>
      </c>
      <c r="B14" s="108" t="s">
        <v>95</v>
      </c>
      <c r="C14" s="99">
        <v>3180</v>
      </c>
      <c r="D14" s="103">
        <f>5.91+2.352+0.093</f>
        <v>8.355</v>
      </c>
      <c r="E14" s="204">
        <f>54+2</f>
        <v>56</v>
      </c>
      <c r="F14" s="206">
        <f>17.73+5.16</f>
        <v>22.89</v>
      </c>
      <c r="G14" s="188">
        <f>151.23*84</f>
        <v>12703.32</v>
      </c>
      <c r="H14" s="182">
        <v>12.33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194"/>
      <c r="B15" s="106" t="s">
        <v>96</v>
      </c>
      <c r="C15" s="99">
        <v>880</v>
      </c>
      <c r="D15" s="107">
        <f>3.94+0.784+0.093</f>
        <v>4.817</v>
      </c>
      <c r="E15" s="197"/>
      <c r="F15" s="196"/>
      <c r="G15" s="195"/>
      <c r="H15" s="183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203"/>
      <c r="B16" s="104" t="s">
        <v>108</v>
      </c>
      <c r="C16" s="99">
        <v>33</v>
      </c>
      <c r="D16" s="105">
        <v>145.317</v>
      </c>
      <c r="E16" s="197"/>
      <c r="F16" s="196"/>
      <c r="G16" s="195"/>
      <c r="H16" s="183"/>
      <c r="I16" s="50"/>
      <c r="J16" s="51"/>
      <c r="K16" s="50"/>
      <c r="L16" s="51"/>
      <c r="M16" s="50"/>
      <c r="N16" s="51"/>
      <c r="O16" s="42"/>
    </row>
    <row r="17" spans="1:15" ht="15" customHeight="1">
      <c r="A17" s="202" t="s">
        <v>18</v>
      </c>
      <c r="B17" s="108" t="s">
        <v>95</v>
      </c>
      <c r="C17" s="100">
        <v>3540</v>
      </c>
      <c r="D17" s="103">
        <f>5.91+2.352+0.093</f>
        <v>8.355</v>
      </c>
      <c r="E17" s="204">
        <v>50</v>
      </c>
      <c r="F17" s="206">
        <v>22.89</v>
      </c>
      <c r="G17" s="188">
        <f>151.23*84</f>
        <v>12703.32</v>
      </c>
      <c r="H17" s="182">
        <v>12.33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194"/>
      <c r="B18" s="106" t="s">
        <v>96</v>
      </c>
      <c r="C18" s="99">
        <v>1040</v>
      </c>
      <c r="D18" s="107">
        <f>3.94+0.784+0.093</f>
        <v>4.817</v>
      </c>
      <c r="E18" s="197"/>
      <c r="F18" s="196"/>
      <c r="G18" s="195"/>
      <c r="H18" s="183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203"/>
      <c r="B19" s="104" t="s">
        <v>108</v>
      </c>
      <c r="C19" s="98">
        <v>33</v>
      </c>
      <c r="D19" s="105">
        <v>145.317</v>
      </c>
      <c r="E19" s="205"/>
      <c r="F19" s="187"/>
      <c r="G19" s="189"/>
      <c r="H19" s="184"/>
      <c r="I19" s="48"/>
      <c r="J19" s="49"/>
      <c r="K19" s="48"/>
      <c r="L19" s="49"/>
      <c r="M19" s="48"/>
      <c r="N19" s="49"/>
      <c r="O19" s="42"/>
    </row>
    <row r="20" spans="1:15" ht="15" customHeight="1">
      <c r="A20" s="202" t="s">
        <v>19</v>
      </c>
      <c r="B20" s="108" t="s">
        <v>95</v>
      </c>
      <c r="C20" s="100">
        <v>3120</v>
      </c>
      <c r="D20" s="103">
        <f>5.91+2.352+0.093</f>
        <v>8.355</v>
      </c>
      <c r="E20" s="204">
        <v>42</v>
      </c>
      <c r="F20" s="206">
        <v>25.76</v>
      </c>
      <c r="G20" s="188">
        <f>151.23*84</f>
        <v>12703.32</v>
      </c>
      <c r="H20" s="182">
        <v>12.33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194"/>
      <c r="B21" s="106" t="s">
        <v>96</v>
      </c>
      <c r="C21" s="99">
        <v>980</v>
      </c>
      <c r="D21" s="107">
        <f>3.94+0.784+0.093</f>
        <v>4.817</v>
      </c>
      <c r="E21" s="197"/>
      <c r="F21" s="196"/>
      <c r="G21" s="195"/>
      <c r="H21" s="183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203"/>
      <c r="B22" s="104" t="s">
        <v>108</v>
      </c>
      <c r="C22" s="98">
        <v>33</v>
      </c>
      <c r="D22" s="105">
        <v>145.317</v>
      </c>
      <c r="E22" s="205"/>
      <c r="F22" s="187"/>
      <c r="G22" s="189"/>
      <c r="H22" s="184"/>
      <c r="I22" s="48"/>
      <c r="J22" s="49"/>
      <c r="K22" s="48"/>
      <c r="L22" s="49"/>
      <c r="M22" s="48"/>
      <c r="N22" s="49"/>
      <c r="O22" s="42"/>
    </row>
    <row r="23" spans="1:15" ht="15" customHeight="1">
      <c r="A23" s="202" t="s">
        <v>20</v>
      </c>
      <c r="B23" s="108" t="s">
        <v>95</v>
      </c>
      <c r="C23" s="100">
        <v>2560</v>
      </c>
      <c r="D23" s="103">
        <f>5.91+2.352+0.093</f>
        <v>8.355</v>
      </c>
      <c r="E23" s="204">
        <f>43+15</f>
        <v>58</v>
      </c>
      <c r="F23" s="206">
        <f>19.95+5.81</f>
        <v>25.759999999999998</v>
      </c>
      <c r="G23" s="188">
        <f>151.23*84</f>
        <v>12703.32</v>
      </c>
      <c r="H23" s="206">
        <v>12.33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194"/>
      <c r="B24" s="106" t="s">
        <v>96</v>
      </c>
      <c r="C24" s="99">
        <v>720</v>
      </c>
      <c r="D24" s="107">
        <f>3.94+0.784+0.093</f>
        <v>4.817</v>
      </c>
      <c r="E24" s="197"/>
      <c r="F24" s="196"/>
      <c r="G24" s="195"/>
      <c r="H24" s="196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203"/>
      <c r="B25" s="104" t="s">
        <v>108</v>
      </c>
      <c r="C25" s="98">
        <v>33</v>
      </c>
      <c r="D25" s="105">
        <v>145.317</v>
      </c>
      <c r="E25" s="205"/>
      <c r="F25" s="187"/>
      <c r="G25" s="189"/>
      <c r="H25" s="187"/>
      <c r="I25" s="48"/>
      <c r="J25" s="49"/>
      <c r="K25" s="48"/>
      <c r="L25" s="49"/>
      <c r="M25" s="48"/>
      <c r="N25" s="49"/>
      <c r="O25" s="42"/>
    </row>
    <row r="26" spans="1:15" ht="15" customHeight="1">
      <c r="A26" s="202" t="s">
        <v>69</v>
      </c>
      <c r="B26" s="108" t="s">
        <v>95</v>
      </c>
      <c r="C26" s="100">
        <v>2400</v>
      </c>
      <c r="D26" s="103">
        <f>5.91+2.352+0.093</f>
        <v>8.355</v>
      </c>
      <c r="E26" s="204">
        <f>60+5</f>
        <v>65</v>
      </c>
      <c r="F26" s="206">
        <v>25.76</v>
      </c>
      <c r="G26" s="188">
        <f>151.23*84</f>
        <v>12703.32</v>
      </c>
      <c r="H26" s="206">
        <v>12.33</v>
      </c>
      <c r="I26" s="72"/>
      <c r="J26" s="44"/>
      <c r="K26" s="72"/>
      <c r="L26" s="44"/>
      <c r="M26" s="72"/>
      <c r="N26" s="44"/>
      <c r="O26" s="42"/>
    </row>
    <row r="27" spans="1:15" ht="15" customHeight="1">
      <c r="A27" s="194"/>
      <c r="B27" s="104" t="s">
        <v>96</v>
      </c>
      <c r="C27" s="99">
        <v>700</v>
      </c>
      <c r="D27" s="107">
        <f>3.94+0.784+0.093</f>
        <v>4.817</v>
      </c>
      <c r="E27" s="197"/>
      <c r="F27" s="196"/>
      <c r="G27" s="195"/>
      <c r="H27" s="196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203"/>
      <c r="B28" s="104" t="s">
        <v>108</v>
      </c>
      <c r="C28" s="98">
        <v>33</v>
      </c>
      <c r="D28" s="105">
        <v>145.317</v>
      </c>
      <c r="E28" s="205"/>
      <c r="F28" s="187"/>
      <c r="G28" s="189"/>
      <c r="H28" s="187"/>
      <c r="I28" s="48"/>
      <c r="J28" s="49"/>
      <c r="K28" s="48"/>
      <c r="L28" s="49"/>
      <c r="M28" s="48"/>
      <c r="N28" s="49"/>
      <c r="O28" s="42"/>
    </row>
    <row r="29" spans="1:15" ht="15" customHeight="1">
      <c r="A29" s="202" t="s">
        <v>70</v>
      </c>
      <c r="B29" s="108" t="s">
        <v>95</v>
      </c>
      <c r="C29" s="109">
        <v>2240</v>
      </c>
      <c r="D29" s="103">
        <f>5.91+2.352+0.093</f>
        <v>8.355</v>
      </c>
      <c r="E29" s="204">
        <v>77</v>
      </c>
      <c r="F29" s="206">
        <v>25.76</v>
      </c>
      <c r="G29" s="188">
        <f>151.23*84</f>
        <v>12703.32</v>
      </c>
      <c r="H29" s="206">
        <v>12.33</v>
      </c>
      <c r="I29" s="14"/>
      <c r="J29" s="15"/>
      <c r="K29" s="14"/>
      <c r="L29" s="15"/>
      <c r="M29" s="14"/>
      <c r="N29" s="15"/>
      <c r="O29" s="42"/>
    </row>
    <row r="30" spans="1:15" ht="15" customHeight="1">
      <c r="A30" s="194"/>
      <c r="B30" s="106" t="s">
        <v>96</v>
      </c>
      <c r="C30" s="107">
        <v>640</v>
      </c>
      <c r="D30" s="107">
        <f>3.94+0.784+0.093</f>
        <v>4.817</v>
      </c>
      <c r="E30" s="197"/>
      <c r="F30" s="196"/>
      <c r="G30" s="195"/>
      <c r="H30" s="196"/>
      <c r="I30" s="7"/>
      <c r="J30" s="8"/>
      <c r="K30" s="7"/>
      <c r="L30" s="8"/>
      <c r="M30" s="7"/>
      <c r="N30" s="8"/>
      <c r="O30" s="42"/>
    </row>
    <row r="31" spans="1:15" ht="15" customHeight="1">
      <c r="A31" s="203"/>
      <c r="B31" s="104" t="s">
        <v>108</v>
      </c>
      <c r="C31" s="105">
        <v>33</v>
      </c>
      <c r="D31" s="105">
        <v>145.317</v>
      </c>
      <c r="E31" s="205"/>
      <c r="F31" s="187"/>
      <c r="G31" s="189"/>
      <c r="H31" s="187"/>
      <c r="I31" s="21"/>
      <c r="J31" s="22"/>
      <c r="K31" s="21"/>
      <c r="L31" s="22"/>
      <c r="M31" s="21"/>
      <c r="N31" s="22"/>
      <c r="O31" s="42"/>
    </row>
    <row r="32" spans="1:15" ht="15" customHeight="1">
      <c r="A32" s="202" t="s">
        <v>22</v>
      </c>
      <c r="B32" s="108" t="s">
        <v>95</v>
      </c>
      <c r="C32" s="109">
        <v>1940</v>
      </c>
      <c r="D32" s="109">
        <f>6.04+2.352+0.093</f>
        <v>8.485</v>
      </c>
      <c r="E32" s="204">
        <v>118</v>
      </c>
      <c r="F32" s="206">
        <v>25.76</v>
      </c>
      <c r="G32" s="188">
        <f>151.23*84</f>
        <v>12703.32</v>
      </c>
      <c r="H32" s="206">
        <v>12.33</v>
      </c>
      <c r="I32" s="21"/>
      <c r="J32" s="22"/>
      <c r="K32" s="21"/>
      <c r="L32" s="22"/>
      <c r="M32" s="21"/>
      <c r="N32" s="22"/>
      <c r="O32" s="42"/>
    </row>
    <row r="33" spans="1:15" ht="15" customHeight="1">
      <c r="A33" s="194"/>
      <c r="B33" s="106" t="s">
        <v>96</v>
      </c>
      <c r="C33" s="107">
        <v>580</v>
      </c>
      <c r="D33" s="107">
        <f>0.784+4.03+0.093</f>
        <v>4.907</v>
      </c>
      <c r="E33" s="197"/>
      <c r="F33" s="196"/>
      <c r="G33" s="195"/>
      <c r="H33" s="196"/>
      <c r="I33" s="21"/>
      <c r="J33" s="22"/>
      <c r="K33" s="21"/>
      <c r="L33" s="22"/>
      <c r="M33" s="21"/>
      <c r="N33" s="22"/>
      <c r="O33" s="42"/>
    </row>
    <row r="34" spans="1:15" ht="15" customHeight="1">
      <c r="A34" s="203"/>
      <c r="B34" s="104" t="s">
        <v>108</v>
      </c>
      <c r="C34" s="105">
        <v>33</v>
      </c>
      <c r="D34" s="105">
        <v>145.317</v>
      </c>
      <c r="E34" s="205"/>
      <c r="F34" s="187"/>
      <c r="G34" s="189"/>
      <c r="H34" s="187"/>
      <c r="I34" s="52"/>
      <c r="J34" s="53"/>
      <c r="K34" s="52"/>
      <c r="L34" s="53"/>
      <c r="M34" s="52"/>
      <c r="N34" s="53"/>
      <c r="O34" s="42"/>
    </row>
    <row r="35" spans="1:15" ht="13.5" customHeight="1">
      <c r="A35" s="202" t="s">
        <v>23</v>
      </c>
      <c r="B35" s="108" t="s">
        <v>95</v>
      </c>
      <c r="C35" s="100">
        <v>2900</v>
      </c>
      <c r="D35" s="109">
        <f>6.04+2.352+0.093</f>
        <v>8.485</v>
      </c>
      <c r="E35" s="204">
        <f>80+5</f>
        <v>85</v>
      </c>
      <c r="F35" s="206">
        <v>25.76</v>
      </c>
      <c r="G35" s="188">
        <f>151.23*84</f>
        <v>12703.32</v>
      </c>
      <c r="H35" s="206">
        <v>12.33</v>
      </c>
      <c r="I35" s="52"/>
      <c r="J35" s="53"/>
      <c r="K35" s="52"/>
      <c r="L35" s="53"/>
      <c r="M35" s="52"/>
      <c r="N35" s="53"/>
      <c r="O35" s="42"/>
    </row>
    <row r="36" spans="1:15" ht="13.5" customHeight="1">
      <c r="A36" s="194"/>
      <c r="B36" s="106" t="s">
        <v>96</v>
      </c>
      <c r="C36" s="99">
        <v>620</v>
      </c>
      <c r="D36" s="107">
        <f>0.784+4.03+0.093</f>
        <v>4.907</v>
      </c>
      <c r="E36" s="197"/>
      <c r="F36" s="196"/>
      <c r="G36" s="195"/>
      <c r="H36" s="196"/>
      <c r="I36" s="52"/>
      <c r="J36" s="53"/>
      <c r="K36" s="52"/>
      <c r="L36" s="53"/>
      <c r="M36" s="52"/>
      <c r="N36" s="53"/>
      <c r="O36" s="42"/>
    </row>
    <row r="37" spans="1:15" ht="11.25" customHeight="1">
      <c r="A37" s="203"/>
      <c r="B37" s="104" t="s">
        <v>108</v>
      </c>
      <c r="C37" s="98">
        <v>33</v>
      </c>
      <c r="D37" s="105">
        <v>145.317</v>
      </c>
      <c r="E37" s="205"/>
      <c r="F37" s="187"/>
      <c r="G37" s="189"/>
      <c r="H37" s="187"/>
      <c r="I37" s="52"/>
      <c r="J37" s="53"/>
      <c r="K37" s="52"/>
      <c r="L37" s="53"/>
      <c r="M37" s="52"/>
      <c r="N37" s="53"/>
      <c r="O37" s="42"/>
    </row>
    <row r="38" spans="1:15" ht="14.25" customHeight="1">
      <c r="A38" s="202" t="s">
        <v>24</v>
      </c>
      <c r="B38" s="108" t="s">
        <v>95</v>
      </c>
      <c r="C38" s="100">
        <v>3800</v>
      </c>
      <c r="D38" s="109">
        <f>6.04+2.352+0.093</f>
        <v>8.485</v>
      </c>
      <c r="E38" s="204">
        <f>108+14</f>
        <v>122</v>
      </c>
      <c r="F38" s="206">
        <v>25.76</v>
      </c>
      <c r="G38" s="188">
        <f>151.23*84</f>
        <v>12703.32</v>
      </c>
      <c r="H38" s="206">
        <v>12.33</v>
      </c>
      <c r="I38" s="52"/>
      <c r="J38" s="53"/>
      <c r="K38" s="52"/>
      <c r="L38" s="53"/>
      <c r="M38" s="52"/>
      <c r="N38" s="53"/>
      <c r="O38" s="42"/>
    </row>
    <row r="39" spans="1:15" ht="14.25" customHeight="1">
      <c r="A39" s="194"/>
      <c r="B39" s="106" t="s">
        <v>96</v>
      </c>
      <c r="C39" s="99">
        <v>840</v>
      </c>
      <c r="D39" s="107">
        <f>0.784+4.03+0.093</f>
        <v>4.907</v>
      </c>
      <c r="E39" s="197"/>
      <c r="F39" s="196"/>
      <c r="G39" s="195"/>
      <c r="H39" s="196"/>
      <c r="I39" s="52"/>
      <c r="J39" s="53"/>
      <c r="K39" s="52"/>
      <c r="L39" s="53"/>
      <c r="M39" s="52"/>
      <c r="N39" s="53"/>
      <c r="O39" s="42"/>
    </row>
    <row r="40" spans="1:15" ht="12.75" customHeight="1">
      <c r="A40" s="203"/>
      <c r="B40" s="104" t="s">
        <v>108</v>
      </c>
      <c r="C40" s="98">
        <v>33</v>
      </c>
      <c r="D40" s="105">
        <v>145.317</v>
      </c>
      <c r="E40" s="205"/>
      <c r="F40" s="187"/>
      <c r="G40" s="189"/>
      <c r="H40" s="187"/>
      <c r="I40" s="52"/>
      <c r="J40" s="53"/>
      <c r="K40" s="52"/>
      <c r="L40" s="53"/>
      <c r="M40" s="52"/>
      <c r="N40" s="53"/>
      <c r="O40" s="42"/>
    </row>
    <row r="41" spans="1:15" ht="15" customHeight="1">
      <c r="A41" s="202" t="s">
        <v>25</v>
      </c>
      <c r="B41" s="108" t="s">
        <v>95</v>
      </c>
      <c r="C41" s="100">
        <v>3260</v>
      </c>
      <c r="D41" s="109">
        <f>6.04+2.352+0.093</f>
        <v>8.485</v>
      </c>
      <c r="E41" s="204">
        <v>80</v>
      </c>
      <c r="F41" s="206">
        <v>25.76</v>
      </c>
      <c r="G41" s="188">
        <f>151.23*84</f>
        <v>12703.32</v>
      </c>
      <c r="H41" s="206">
        <v>12.33</v>
      </c>
      <c r="I41" s="52"/>
      <c r="J41" s="53"/>
      <c r="K41" s="52"/>
      <c r="L41" s="53"/>
      <c r="M41" s="52"/>
      <c r="N41" s="53"/>
      <c r="O41" s="42"/>
    </row>
    <row r="42" spans="1:15" ht="15" customHeight="1">
      <c r="A42" s="194"/>
      <c r="B42" s="106" t="s">
        <v>96</v>
      </c>
      <c r="C42" s="99">
        <v>760</v>
      </c>
      <c r="D42" s="107">
        <f>0.784+4.03+0.093</f>
        <v>4.907</v>
      </c>
      <c r="E42" s="197"/>
      <c r="F42" s="196"/>
      <c r="G42" s="195"/>
      <c r="H42" s="196"/>
      <c r="I42" s="52"/>
      <c r="J42" s="53"/>
      <c r="K42" s="52"/>
      <c r="L42" s="53"/>
      <c r="M42" s="52"/>
      <c r="N42" s="53"/>
      <c r="O42" s="42"/>
    </row>
    <row r="43" spans="1:15" ht="15" customHeight="1">
      <c r="A43" s="203"/>
      <c r="B43" s="104" t="s">
        <v>108</v>
      </c>
      <c r="C43" s="98">
        <v>33</v>
      </c>
      <c r="D43" s="105">
        <v>145.317</v>
      </c>
      <c r="E43" s="205"/>
      <c r="F43" s="187"/>
      <c r="G43" s="189"/>
      <c r="H43" s="187"/>
      <c r="I43" s="52"/>
      <c r="J43" s="53"/>
      <c r="K43" s="52"/>
      <c r="L43" s="53"/>
      <c r="M43" s="52"/>
      <c r="N43" s="53"/>
      <c r="O43" s="42"/>
    </row>
    <row r="44" spans="1:15" ht="12" customHeight="1">
      <c r="A44" s="202" t="s">
        <v>26</v>
      </c>
      <c r="B44" s="108" t="s">
        <v>95</v>
      </c>
      <c r="C44" s="100"/>
      <c r="D44" s="109"/>
      <c r="E44" s="204"/>
      <c r="F44" s="206"/>
      <c r="G44" s="188"/>
      <c r="H44" s="206"/>
      <c r="I44" s="72"/>
      <c r="J44" s="44"/>
      <c r="K44" s="72"/>
      <c r="L44" s="44"/>
      <c r="M44" s="72"/>
      <c r="N44" s="44"/>
      <c r="O44" s="42"/>
    </row>
    <row r="45" spans="1:15" ht="12" customHeight="1">
      <c r="A45" s="194"/>
      <c r="B45" s="106"/>
      <c r="C45" s="99"/>
      <c r="D45" s="107"/>
      <c r="E45" s="197"/>
      <c r="F45" s="196"/>
      <c r="G45" s="195"/>
      <c r="H45" s="196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191"/>
      <c r="B46" s="110" t="s">
        <v>96</v>
      </c>
      <c r="C46" s="111"/>
      <c r="D46" s="112"/>
      <c r="E46" s="192"/>
      <c r="F46" s="190"/>
      <c r="G46" s="193"/>
      <c r="H46" s="190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3">
    <mergeCell ref="E35:E37"/>
    <mergeCell ref="H38:H40"/>
    <mergeCell ref="A38:A40"/>
    <mergeCell ref="E38:E40"/>
    <mergeCell ref="F38:F40"/>
    <mergeCell ref="G38:G40"/>
    <mergeCell ref="A26:A28"/>
    <mergeCell ref="E26:E28"/>
    <mergeCell ref="F26:F28"/>
    <mergeCell ref="G26:G28"/>
    <mergeCell ref="E23:E25"/>
    <mergeCell ref="F23:F25"/>
    <mergeCell ref="G23:G25"/>
    <mergeCell ref="H26:H28"/>
    <mergeCell ref="G9:H9"/>
    <mergeCell ref="A20:A22"/>
    <mergeCell ref="E20:E22"/>
    <mergeCell ref="F20:F22"/>
    <mergeCell ref="G20:G22"/>
    <mergeCell ref="F14:F16"/>
    <mergeCell ref="E14:E16"/>
    <mergeCell ref="G14:G16"/>
    <mergeCell ref="A11:A13"/>
    <mergeCell ref="A14:A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I9:J9"/>
    <mergeCell ref="H20:H22"/>
    <mergeCell ref="F17:F19"/>
    <mergeCell ref="G17:G19"/>
    <mergeCell ref="H17:H19"/>
    <mergeCell ref="F11:F13"/>
    <mergeCell ref="G11:G13"/>
    <mergeCell ref="H11:H13"/>
    <mergeCell ref="H14:H16"/>
    <mergeCell ref="F9:F10"/>
    <mergeCell ref="A17:A19"/>
    <mergeCell ref="E17:E19"/>
    <mergeCell ref="E11:E13"/>
    <mergeCell ref="H29:H31"/>
    <mergeCell ref="A29:A31"/>
    <mergeCell ref="E29:E31"/>
    <mergeCell ref="F29:F31"/>
    <mergeCell ref="G29:G31"/>
    <mergeCell ref="H23:H25"/>
    <mergeCell ref="A23:A25"/>
    <mergeCell ref="H41:H43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H44:H46"/>
    <mergeCell ref="A44:A46"/>
    <mergeCell ref="E44:E46"/>
    <mergeCell ref="F44:F46"/>
    <mergeCell ref="G44:G46"/>
    <mergeCell ref="A41:A43"/>
    <mergeCell ref="E41:E43"/>
    <mergeCell ref="F41:F43"/>
    <mergeCell ref="G41:G43"/>
  </mergeCells>
  <printOptions/>
  <pageMargins left="0.46" right="0.59" top="0.51" bottom="0.43" header="0.29" footer="0.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28">
      <selection activeCell="C44" sqref="C44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290" t="s">
        <v>29</v>
      </c>
      <c r="J1" s="290"/>
      <c r="K1" s="290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58</v>
      </c>
      <c r="C2" s="55"/>
      <c r="D2" s="56"/>
      <c r="E2" s="57"/>
      <c r="F2" s="57"/>
      <c r="G2" s="57"/>
      <c r="H2" s="57"/>
      <c r="I2" s="290" t="s">
        <v>2</v>
      </c>
      <c r="J2" s="290"/>
      <c r="K2" s="290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290" t="s">
        <v>3</v>
      </c>
      <c r="J3" s="290"/>
      <c r="K3" s="290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66</v>
      </c>
      <c r="M5" s="59"/>
      <c r="N5" s="57"/>
      <c r="O5" s="56"/>
    </row>
    <row r="6" spans="1:15" ht="13.5" thickTop="1">
      <c r="A6" s="291" t="s">
        <v>5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3"/>
      <c r="O6" s="56"/>
    </row>
    <row r="7" spans="1:15" ht="13.5" thickBot="1">
      <c r="A7" s="294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6"/>
      <c r="O7" s="56"/>
    </row>
    <row r="8" spans="1:15" ht="14.25" thickBot="1" thickTop="1">
      <c r="A8" s="285" t="s">
        <v>6</v>
      </c>
      <c r="B8" s="298" t="s">
        <v>7</v>
      </c>
      <c r="C8" s="299"/>
      <c r="D8" s="300"/>
      <c r="E8" s="298" t="s">
        <v>11</v>
      </c>
      <c r="F8" s="300"/>
      <c r="G8" s="305" t="s">
        <v>15</v>
      </c>
      <c r="H8" s="306"/>
      <c r="I8" s="306"/>
      <c r="J8" s="306"/>
      <c r="K8" s="306"/>
      <c r="L8" s="306"/>
      <c r="M8" s="306"/>
      <c r="N8" s="269"/>
      <c r="O8" s="56"/>
    </row>
    <row r="9" spans="1:15" ht="13.5" thickTop="1">
      <c r="A9" s="278"/>
      <c r="B9" s="301" t="s">
        <v>8</v>
      </c>
      <c r="C9" s="302"/>
      <c r="D9" s="287" t="s">
        <v>9</v>
      </c>
      <c r="E9" s="286" t="s">
        <v>68</v>
      </c>
      <c r="F9" s="287" t="s">
        <v>9</v>
      </c>
      <c r="G9" s="288" t="s">
        <v>27</v>
      </c>
      <c r="H9" s="289"/>
      <c r="I9" s="288" t="s">
        <v>28</v>
      </c>
      <c r="J9" s="289"/>
      <c r="K9" s="288" t="s">
        <v>13</v>
      </c>
      <c r="L9" s="289"/>
      <c r="M9" s="288" t="s">
        <v>14</v>
      </c>
      <c r="N9" s="289"/>
      <c r="O9" s="56"/>
    </row>
    <row r="10" spans="1:15" ht="13.5" thickBot="1">
      <c r="A10" s="297"/>
      <c r="B10" s="303"/>
      <c r="C10" s="304"/>
      <c r="D10" s="307"/>
      <c r="E10" s="308"/>
      <c r="F10" s="307"/>
      <c r="G10" s="18" t="s">
        <v>117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285" t="s">
        <v>16</v>
      </c>
      <c r="B11" s="61" t="s">
        <v>95</v>
      </c>
      <c r="C11" s="113">
        <v>1650</v>
      </c>
      <c r="D11" s="62">
        <f>5.91+2.971+0.093</f>
        <v>8.974</v>
      </c>
      <c r="E11" s="286">
        <v>213</v>
      </c>
      <c r="F11" s="287">
        <f>17.73+5.16</f>
        <v>22.89</v>
      </c>
      <c r="G11" s="284">
        <f>255*84</f>
        <v>21420</v>
      </c>
      <c r="H11" s="283">
        <v>12.33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278"/>
      <c r="B12" s="65" t="s">
        <v>96</v>
      </c>
      <c r="C12" s="114">
        <v>240</v>
      </c>
      <c r="D12" s="66">
        <f>3.94+0.743+0.093</f>
        <v>4.776</v>
      </c>
      <c r="E12" s="280"/>
      <c r="F12" s="270"/>
      <c r="G12" s="276"/>
      <c r="H12" s="282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278"/>
      <c r="B13" s="65" t="s">
        <v>115</v>
      </c>
      <c r="C13" s="114">
        <v>17.25</v>
      </c>
      <c r="D13" s="66">
        <v>45.412</v>
      </c>
      <c r="E13" s="280"/>
      <c r="F13" s="270"/>
      <c r="G13" s="276"/>
      <c r="H13" s="282"/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278" t="s">
        <v>17</v>
      </c>
      <c r="B14" s="65" t="s">
        <v>95</v>
      </c>
      <c r="C14" s="114">
        <v>1800</v>
      </c>
      <c r="D14" s="62">
        <f>5.91+2.971+0.093</f>
        <v>8.974</v>
      </c>
      <c r="E14" s="279">
        <v>237</v>
      </c>
      <c r="F14" s="269">
        <v>22.89</v>
      </c>
      <c r="G14" s="275">
        <f>255*84</f>
        <v>21420</v>
      </c>
      <c r="H14" s="281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278"/>
      <c r="B15" s="65" t="s">
        <v>96</v>
      </c>
      <c r="C15" s="114">
        <v>300</v>
      </c>
      <c r="D15" s="66">
        <f>3.94+0.743+0.093</f>
        <v>4.776</v>
      </c>
      <c r="E15" s="280"/>
      <c r="F15" s="270"/>
      <c r="G15" s="276"/>
      <c r="H15" s="282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78"/>
      <c r="B16" s="65" t="s">
        <v>115</v>
      </c>
      <c r="C16" s="114">
        <v>17.25</v>
      </c>
      <c r="D16" s="66">
        <v>45.412</v>
      </c>
      <c r="E16" s="280"/>
      <c r="F16" s="270"/>
      <c r="G16" s="276"/>
      <c r="H16" s="282"/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278" t="s">
        <v>18</v>
      </c>
      <c r="B17" s="69" t="s">
        <v>95</v>
      </c>
      <c r="C17" s="115">
        <v>2040</v>
      </c>
      <c r="D17" s="62">
        <f>5.91+2.971+0.093</f>
        <v>8.974</v>
      </c>
      <c r="E17" s="279">
        <v>313</v>
      </c>
      <c r="F17" s="269">
        <v>22.89</v>
      </c>
      <c r="G17" s="275">
        <f>256*84</f>
        <v>21504</v>
      </c>
      <c r="H17" s="281">
        <v>12.33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278"/>
      <c r="B18" s="65" t="s">
        <v>96</v>
      </c>
      <c r="C18" s="114">
        <v>270</v>
      </c>
      <c r="D18" s="66">
        <f>3.94+0.743+0.093</f>
        <v>4.776</v>
      </c>
      <c r="E18" s="280"/>
      <c r="F18" s="270"/>
      <c r="G18" s="276"/>
      <c r="H18" s="282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278"/>
      <c r="B19" s="65" t="s">
        <v>95</v>
      </c>
      <c r="C19" s="114">
        <v>17.25</v>
      </c>
      <c r="D19" s="66">
        <v>45.412</v>
      </c>
      <c r="E19" s="280"/>
      <c r="F19" s="270"/>
      <c r="G19" s="276"/>
      <c r="H19" s="282"/>
      <c r="I19" s="65"/>
      <c r="J19" s="66"/>
      <c r="K19" s="65"/>
      <c r="L19" s="66"/>
      <c r="M19" s="65"/>
      <c r="N19" s="66"/>
      <c r="O19" s="56"/>
    </row>
    <row r="20" spans="1:15" ht="13.5" thickTop="1">
      <c r="A20" s="277" t="s">
        <v>19</v>
      </c>
      <c r="B20" s="69" t="s">
        <v>95</v>
      </c>
      <c r="C20" s="115">
        <v>1680</v>
      </c>
      <c r="D20" s="62">
        <f>5.91+2.971+0.093</f>
        <v>8.974</v>
      </c>
      <c r="E20" s="279">
        <v>250</v>
      </c>
      <c r="F20" s="269">
        <v>25.76</v>
      </c>
      <c r="G20" s="275">
        <f>255*84</f>
        <v>21420</v>
      </c>
      <c r="H20" s="281">
        <v>12.33</v>
      </c>
      <c r="I20" s="69"/>
      <c r="J20" s="60"/>
      <c r="K20" s="69"/>
      <c r="L20" s="60"/>
      <c r="M20" s="69"/>
      <c r="N20" s="60"/>
      <c r="O20" s="56"/>
    </row>
    <row r="21" spans="1:15" ht="12.75">
      <c r="A21" s="278"/>
      <c r="B21" s="65" t="s">
        <v>96</v>
      </c>
      <c r="C21" s="114">
        <v>300</v>
      </c>
      <c r="D21" s="66">
        <f>3.94+0.743+0.093</f>
        <v>4.776</v>
      </c>
      <c r="E21" s="280"/>
      <c r="F21" s="270"/>
      <c r="G21" s="276"/>
      <c r="H21" s="282"/>
      <c r="I21" s="65"/>
      <c r="J21" s="66"/>
      <c r="K21" s="65"/>
      <c r="L21" s="66"/>
      <c r="M21" s="65"/>
      <c r="N21" s="66"/>
      <c r="O21" s="56"/>
    </row>
    <row r="22" spans="1:15" ht="13.5" thickBot="1">
      <c r="A22" s="278"/>
      <c r="B22" s="65" t="s">
        <v>95</v>
      </c>
      <c r="C22" s="114">
        <v>17.25</v>
      </c>
      <c r="D22" s="66">
        <v>45.412</v>
      </c>
      <c r="E22" s="280"/>
      <c r="F22" s="270"/>
      <c r="G22" s="276"/>
      <c r="H22" s="282"/>
      <c r="I22" s="65"/>
      <c r="J22" s="66"/>
      <c r="K22" s="65"/>
      <c r="L22" s="66"/>
      <c r="M22" s="65"/>
      <c r="N22" s="66"/>
      <c r="O22" s="56"/>
    </row>
    <row r="23" spans="1:15" ht="13.5" thickTop="1">
      <c r="A23" s="277" t="s">
        <v>20</v>
      </c>
      <c r="B23" s="69" t="s">
        <v>95</v>
      </c>
      <c r="C23" s="115">
        <v>1110</v>
      </c>
      <c r="D23" s="62">
        <f>5.91+2.971+0.093</f>
        <v>8.974</v>
      </c>
      <c r="E23" s="279">
        <v>220</v>
      </c>
      <c r="F23" s="269">
        <v>25.76</v>
      </c>
      <c r="G23" s="275">
        <f>255*84</f>
        <v>21420</v>
      </c>
      <c r="H23" s="269">
        <v>12.33</v>
      </c>
      <c r="I23" s="69"/>
      <c r="J23" s="60"/>
      <c r="K23" s="69"/>
      <c r="L23" s="60"/>
      <c r="M23" s="69"/>
      <c r="N23" s="60"/>
      <c r="O23" s="56"/>
    </row>
    <row r="24" spans="1:15" ht="12.75">
      <c r="A24" s="278"/>
      <c r="B24" s="65" t="s">
        <v>96</v>
      </c>
      <c r="C24" s="114">
        <v>150</v>
      </c>
      <c r="D24" s="66">
        <f>3.94+0.743+0.093</f>
        <v>4.776</v>
      </c>
      <c r="E24" s="280"/>
      <c r="F24" s="270"/>
      <c r="G24" s="276"/>
      <c r="H24" s="270"/>
      <c r="I24" s="65"/>
      <c r="J24" s="66"/>
      <c r="K24" s="65"/>
      <c r="L24" s="66"/>
      <c r="M24" s="65"/>
      <c r="N24" s="66"/>
      <c r="O24" s="56"/>
    </row>
    <row r="25" spans="1:15" ht="13.5" thickBot="1">
      <c r="A25" s="278"/>
      <c r="B25" s="65" t="s">
        <v>95</v>
      </c>
      <c r="C25" s="114">
        <v>17.25</v>
      </c>
      <c r="D25" s="66">
        <v>45.412</v>
      </c>
      <c r="E25" s="280"/>
      <c r="F25" s="270"/>
      <c r="G25" s="276"/>
      <c r="H25" s="270"/>
      <c r="I25" s="65"/>
      <c r="J25" s="66"/>
      <c r="K25" s="65"/>
      <c r="L25" s="66"/>
      <c r="M25" s="65"/>
      <c r="N25" s="66"/>
      <c r="O25" s="56"/>
    </row>
    <row r="26" spans="1:15" ht="13.5" thickTop="1">
      <c r="A26" s="277" t="s">
        <v>69</v>
      </c>
      <c r="B26" s="69" t="s">
        <v>95</v>
      </c>
      <c r="C26" s="115">
        <v>40</v>
      </c>
      <c r="D26" s="62">
        <f>5.91+2.971+0.093</f>
        <v>8.974</v>
      </c>
      <c r="E26" s="279">
        <v>242</v>
      </c>
      <c r="F26" s="269">
        <v>25.76</v>
      </c>
      <c r="G26" s="275">
        <f>255*84</f>
        <v>21420</v>
      </c>
      <c r="H26" s="269">
        <v>12.33</v>
      </c>
      <c r="I26" s="69"/>
      <c r="J26" s="60"/>
      <c r="K26" s="69"/>
      <c r="L26" s="60"/>
      <c r="M26" s="69"/>
      <c r="N26" s="60"/>
      <c r="O26" s="56"/>
    </row>
    <row r="27" spans="1:15" ht="12.75">
      <c r="A27" s="278"/>
      <c r="B27" s="65" t="s">
        <v>96</v>
      </c>
      <c r="C27" s="114">
        <v>90</v>
      </c>
      <c r="D27" s="66">
        <f>3.94+0.743+0.093</f>
        <v>4.776</v>
      </c>
      <c r="E27" s="280"/>
      <c r="F27" s="270"/>
      <c r="G27" s="276"/>
      <c r="H27" s="270"/>
      <c r="I27" s="65"/>
      <c r="J27" s="66"/>
      <c r="K27" s="65"/>
      <c r="L27" s="66"/>
      <c r="M27" s="65"/>
      <c r="N27" s="66"/>
      <c r="O27" s="56"/>
    </row>
    <row r="28" spans="1:15" ht="13.5" thickBot="1">
      <c r="A28" s="278"/>
      <c r="B28" s="65" t="s">
        <v>95</v>
      </c>
      <c r="C28" s="114">
        <v>17.25</v>
      </c>
      <c r="D28" s="66">
        <v>45.412</v>
      </c>
      <c r="E28" s="280"/>
      <c r="F28" s="270"/>
      <c r="G28" s="276"/>
      <c r="H28" s="270"/>
      <c r="I28" s="65"/>
      <c r="J28" s="66"/>
      <c r="K28" s="65"/>
      <c r="L28" s="66"/>
      <c r="M28" s="65"/>
      <c r="N28" s="66"/>
      <c r="O28" s="56"/>
    </row>
    <row r="29" spans="1:15" ht="13.5" thickTop="1">
      <c r="A29" s="277" t="s">
        <v>70</v>
      </c>
      <c r="B29" s="69" t="s">
        <v>95</v>
      </c>
      <c r="C29" s="115">
        <v>720</v>
      </c>
      <c r="D29" s="62">
        <f>5.91+2.971+0.093</f>
        <v>8.974</v>
      </c>
      <c r="E29" s="279">
        <v>212</v>
      </c>
      <c r="F29" s="269">
        <v>25.76</v>
      </c>
      <c r="G29" s="275">
        <f>255*84</f>
        <v>21420</v>
      </c>
      <c r="H29" s="269">
        <v>12.33</v>
      </c>
      <c r="I29" s="69"/>
      <c r="J29" s="60"/>
      <c r="K29" s="69"/>
      <c r="L29" s="60"/>
      <c r="M29" s="69"/>
      <c r="N29" s="60"/>
      <c r="O29" s="56"/>
    </row>
    <row r="30" spans="1:15" ht="12.75">
      <c r="A30" s="278"/>
      <c r="B30" s="65" t="s">
        <v>96</v>
      </c>
      <c r="C30" s="114">
        <v>90</v>
      </c>
      <c r="D30" s="66">
        <f>3.94+0.743+0.093</f>
        <v>4.776</v>
      </c>
      <c r="E30" s="280"/>
      <c r="F30" s="270"/>
      <c r="G30" s="276"/>
      <c r="H30" s="270"/>
      <c r="I30" s="65"/>
      <c r="J30" s="66"/>
      <c r="K30" s="65"/>
      <c r="L30" s="66"/>
      <c r="M30" s="65"/>
      <c r="N30" s="66"/>
      <c r="O30" s="56"/>
    </row>
    <row r="31" spans="1:15" ht="12.75">
      <c r="A31" s="278"/>
      <c r="B31" s="65" t="s">
        <v>95</v>
      </c>
      <c r="C31" s="114">
        <v>17.25</v>
      </c>
      <c r="D31" s="66">
        <v>45.412</v>
      </c>
      <c r="E31" s="280"/>
      <c r="F31" s="270"/>
      <c r="G31" s="276"/>
      <c r="H31" s="270"/>
      <c r="I31" s="65"/>
      <c r="J31" s="66"/>
      <c r="K31" s="65"/>
      <c r="L31" s="66"/>
      <c r="M31" s="65"/>
      <c r="N31" s="66"/>
      <c r="O31" s="56"/>
    </row>
    <row r="32" spans="1:15" ht="12.75">
      <c r="A32" s="277" t="s">
        <v>22</v>
      </c>
      <c r="B32" s="69" t="s">
        <v>95</v>
      </c>
      <c r="C32" s="115">
        <v>570</v>
      </c>
      <c r="D32" s="60">
        <f>6.04+2.971+0.093</f>
        <v>9.104</v>
      </c>
      <c r="E32" s="279">
        <v>200</v>
      </c>
      <c r="F32" s="269">
        <v>25.76</v>
      </c>
      <c r="G32" s="275">
        <f>255*84</f>
        <v>21420</v>
      </c>
      <c r="H32" s="269">
        <v>12.33</v>
      </c>
      <c r="I32" s="67"/>
      <c r="J32" s="68"/>
      <c r="K32" s="67"/>
      <c r="L32" s="68"/>
      <c r="M32" s="67"/>
      <c r="N32" s="68"/>
      <c r="O32" s="56"/>
    </row>
    <row r="33" spans="1:15" ht="12.75">
      <c r="A33" s="278"/>
      <c r="B33" s="65" t="s">
        <v>96</v>
      </c>
      <c r="C33" s="114">
        <v>90</v>
      </c>
      <c r="D33" s="66">
        <f>4.03+2.971+0.093</f>
        <v>7.094</v>
      </c>
      <c r="E33" s="280"/>
      <c r="F33" s="270"/>
      <c r="G33" s="276"/>
      <c r="H33" s="270"/>
      <c r="I33" s="67"/>
      <c r="J33" s="68"/>
      <c r="K33" s="67"/>
      <c r="L33" s="68"/>
      <c r="M33" s="67"/>
      <c r="N33" s="68"/>
      <c r="O33" s="56"/>
    </row>
    <row r="34" spans="1:15" ht="12.75">
      <c r="A34" s="278"/>
      <c r="B34" s="65" t="s">
        <v>95</v>
      </c>
      <c r="C34" s="114">
        <v>17.25</v>
      </c>
      <c r="D34" s="66">
        <v>45.412</v>
      </c>
      <c r="E34" s="280"/>
      <c r="F34" s="270"/>
      <c r="G34" s="276"/>
      <c r="H34" s="270"/>
      <c r="I34" s="67"/>
      <c r="J34" s="68"/>
      <c r="K34" s="67"/>
      <c r="L34" s="68"/>
      <c r="M34" s="67"/>
      <c r="N34" s="68"/>
      <c r="O34" s="56"/>
    </row>
    <row r="35" spans="1:15" ht="12.75">
      <c r="A35" s="277" t="s">
        <v>23</v>
      </c>
      <c r="B35" s="69" t="s">
        <v>95</v>
      </c>
      <c r="C35" s="115">
        <v>1410</v>
      </c>
      <c r="D35" s="60">
        <f>6.04+2.971+0.093</f>
        <v>9.104</v>
      </c>
      <c r="E35" s="279">
        <v>229</v>
      </c>
      <c r="F35" s="269">
        <v>25.76</v>
      </c>
      <c r="G35" s="275">
        <f>255*84</f>
        <v>21420</v>
      </c>
      <c r="H35" s="269">
        <v>12.33</v>
      </c>
      <c r="I35" s="70"/>
      <c r="J35" s="71"/>
      <c r="K35" s="70"/>
      <c r="L35" s="71"/>
      <c r="M35" s="70"/>
      <c r="N35" s="71"/>
      <c r="O35" s="56"/>
    </row>
    <row r="36" spans="1:15" ht="12.75">
      <c r="A36" s="278"/>
      <c r="B36" s="65" t="s">
        <v>96</v>
      </c>
      <c r="C36" s="114">
        <v>180</v>
      </c>
      <c r="D36" s="66">
        <f>4.03+2.971+0.093</f>
        <v>7.094</v>
      </c>
      <c r="E36" s="280"/>
      <c r="F36" s="270"/>
      <c r="G36" s="276"/>
      <c r="H36" s="270"/>
      <c r="I36" s="70"/>
      <c r="J36" s="71"/>
      <c r="K36" s="70"/>
      <c r="L36" s="71"/>
      <c r="M36" s="70"/>
      <c r="N36" s="71"/>
      <c r="O36" s="56"/>
    </row>
    <row r="37" spans="1:15" ht="12.75">
      <c r="A37" s="278"/>
      <c r="B37" s="65" t="s">
        <v>95</v>
      </c>
      <c r="C37" s="114">
        <v>17.25</v>
      </c>
      <c r="D37" s="66">
        <v>45.412</v>
      </c>
      <c r="E37" s="280"/>
      <c r="F37" s="270"/>
      <c r="G37" s="276"/>
      <c r="H37" s="270"/>
      <c r="I37" s="70"/>
      <c r="J37" s="71"/>
      <c r="K37" s="70"/>
      <c r="L37" s="71"/>
      <c r="M37" s="70"/>
      <c r="N37" s="71"/>
      <c r="O37" s="56"/>
    </row>
    <row r="38" spans="1:15" ht="12.75">
      <c r="A38" s="277" t="s">
        <v>24</v>
      </c>
      <c r="B38" s="69" t="s">
        <v>95</v>
      </c>
      <c r="C38" s="115">
        <v>2040</v>
      </c>
      <c r="D38" s="60">
        <f>6.04+2.971+0.093</f>
        <v>9.104</v>
      </c>
      <c r="E38" s="279">
        <v>212</v>
      </c>
      <c r="F38" s="269">
        <v>25.76</v>
      </c>
      <c r="G38" s="275">
        <f>255*84</f>
        <v>21420</v>
      </c>
      <c r="H38" s="269">
        <v>12.33</v>
      </c>
      <c r="I38" s="70"/>
      <c r="J38" s="71"/>
      <c r="K38" s="70"/>
      <c r="L38" s="71"/>
      <c r="M38" s="70"/>
      <c r="N38" s="71"/>
      <c r="O38" s="56"/>
    </row>
    <row r="39" spans="1:15" ht="12.75">
      <c r="A39" s="278"/>
      <c r="B39" s="65" t="s">
        <v>96</v>
      </c>
      <c r="C39" s="114">
        <v>210</v>
      </c>
      <c r="D39" s="66">
        <f>4.03+2.971+0.093</f>
        <v>7.094</v>
      </c>
      <c r="E39" s="280"/>
      <c r="F39" s="270"/>
      <c r="G39" s="276"/>
      <c r="H39" s="270"/>
      <c r="I39" s="70"/>
      <c r="J39" s="71"/>
      <c r="K39" s="70"/>
      <c r="L39" s="71"/>
      <c r="M39" s="70"/>
      <c r="N39" s="71"/>
      <c r="O39" s="56"/>
    </row>
    <row r="40" spans="1:15" ht="12.75">
      <c r="A40" s="278"/>
      <c r="B40" s="65" t="s">
        <v>95</v>
      </c>
      <c r="C40" s="114">
        <v>17.25</v>
      </c>
      <c r="D40" s="66">
        <v>45.412</v>
      </c>
      <c r="E40" s="280"/>
      <c r="F40" s="270"/>
      <c r="G40" s="276"/>
      <c r="H40" s="270"/>
      <c r="I40" s="70"/>
      <c r="J40" s="71"/>
      <c r="K40" s="70"/>
      <c r="L40" s="71"/>
      <c r="M40" s="70"/>
      <c r="N40" s="71"/>
      <c r="O40" s="56"/>
    </row>
    <row r="41" spans="1:15" ht="12.75">
      <c r="A41" s="277" t="s">
        <v>25</v>
      </c>
      <c r="B41" s="69" t="s">
        <v>95</v>
      </c>
      <c r="C41" s="115">
        <v>2040</v>
      </c>
      <c r="D41" s="60">
        <f>6.04+2.971+0.093</f>
        <v>9.104</v>
      </c>
      <c r="E41" s="279">
        <v>227</v>
      </c>
      <c r="F41" s="269">
        <v>25.76</v>
      </c>
      <c r="G41" s="275">
        <f>255*84</f>
        <v>21420</v>
      </c>
      <c r="H41" s="269">
        <v>12.33</v>
      </c>
      <c r="I41" s="70"/>
      <c r="J41" s="71"/>
      <c r="K41" s="70"/>
      <c r="L41" s="71"/>
      <c r="M41" s="70"/>
      <c r="N41" s="71"/>
      <c r="O41" s="56"/>
    </row>
    <row r="42" spans="1:15" ht="12.75">
      <c r="A42" s="278"/>
      <c r="B42" s="65" t="s">
        <v>96</v>
      </c>
      <c r="C42" s="114">
        <v>330</v>
      </c>
      <c r="D42" s="66">
        <f>4.03+2.971+0.093</f>
        <v>7.094</v>
      </c>
      <c r="E42" s="280"/>
      <c r="F42" s="270"/>
      <c r="G42" s="276"/>
      <c r="H42" s="270"/>
      <c r="I42" s="70"/>
      <c r="J42" s="71"/>
      <c r="K42" s="70"/>
      <c r="L42" s="71"/>
      <c r="M42" s="70"/>
      <c r="N42" s="71"/>
      <c r="O42" s="56"/>
    </row>
    <row r="43" spans="1:15" ht="13.5" thickBot="1">
      <c r="A43" s="278"/>
      <c r="B43" s="65" t="s">
        <v>95</v>
      </c>
      <c r="C43" s="114">
        <v>17.25</v>
      </c>
      <c r="D43" s="66">
        <v>45.412</v>
      </c>
      <c r="E43" s="280"/>
      <c r="F43" s="270"/>
      <c r="G43" s="276"/>
      <c r="H43" s="270"/>
      <c r="I43" s="70"/>
      <c r="J43" s="71"/>
      <c r="K43" s="70"/>
      <c r="L43" s="71"/>
      <c r="M43" s="70"/>
      <c r="N43" s="71"/>
      <c r="O43" s="56"/>
    </row>
    <row r="44" spans="1:15" ht="12.75">
      <c r="A44" s="271" t="s">
        <v>26</v>
      </c>
      <c r="B44" s="80" t="s">
        <v>95</v>
      </c>
      <c r="C44" s="80"/>
      <c r="D44" s="80"/>
      <c r="E44" s="273"/>
      <c r="F44" s="269"/>
      <c r="G44" s="275"/>
      <c r="H44" s="269"/>
      <c r="I44" s="69"/>
      <c r="J44" s="60"/>
      <c r="K44" s="69"/>
      <c r="L44" s="60"/>
      <c r="M44" s="69"/>
      <c r="N44" s="60"/>
      <c r="O44" s="56"/>
    </row>
    <row r="45" spans="1:15" ht="12.75">
      <c r="A45" s="272"/>
      <c r="B45" s="81" t="s">
        <v>96</v>
      </c>
      <c r="C45" s="81"/>
      <c r="D45" s="81"/>
      <c r="E45" s="274"/>
      <c r="F45" s="270"/>
      <c r="G45" s="276"/>
      <c r="H45" s="270"/>
      <c r="I45" s="69"/>
      <c r="J45" s="60"/>
      <c r="K45" s="69"/>
      <c r="L45" s="60"/>
      <c r="M45" s="69"/>
      <c r="N45" s="60"/>
      <c r="O45" s="56"/>
    </row>
    <row r="46" spans="1:15" ht="12.75">
      <c r="A46" s="272"/>
      <c r="B46" s="81" t="s">
        <v>95</v>
      </c>
      <c r="C46" s="81"/>
      <c r="D46" s="81"/>
      <c r="E46" s="274"/>
      <c r="F46" s="270"/>
      <c r="G46" s="276"/>
      <c r="H46" s="270"/>
      <c r="I46" s="69"/>
      <c r="J46" s="60"/>
      <c r="K46" s="69"/>
      <c r="L46" s="60"/>
      <c r="M46" s="69"/>
      <c r="N46" s="60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218" t="s">
        <v>32</v>
      </c>
      <c r="B48" s="218"/>
      <c r="C48" s="218"/>
      <c r="D48" s="219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18" t="s">
        <v>35</v>
      </c>
      <c r="C50" s="218"/>
      <c r="D50" s="218"/>
      <c r="E50" s="219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18" t="s">
        <v>34</v>
      </c>
      <c r="C51" s="218"/>
      <c r="D51" s="218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H38:H40"/>
    <mergeCell ref="A38:A40"/>
    <mergeCell ref="E38:E40"/>
    <mergeCell ref="F38:F40"/>
    <mergeCell ref="G38:G40"/>
    <mergeCell ref="A35:A37"/>
    <mergeCell ref="F35:F37"/>
    <mergeCell ref="G35:G37"/>
    <mergeCell ref="H35:H37"/>
    <mergeCell ref="E35:E37"/>
    <mergeCell ref="H26:H28"/>
    <mergeCell ref="A26:A28"/>
    <mergeCell ref="E26:E28"/>
    <mergeCell ref="F26:F28"/>
    <mergeCell ref="G26:G28"/>
    <mergeCell ref="G23:G25"/>
    <mergeCell ref="H23:H25"/>
    <mergeCell ref="A23:A25"/>
    <mergeCell ref="E23:E25"/>
    <mergeCell ref="F23:F25"/>
    <mergeCell ref="A20:A22"/>
    <mergeCell ref="E20:E22"/>
    <mergeCell ref="F20:F22"/>
    <mergeCell ref="G20:G22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H20:H22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11:A13"/>
    <mergeCell ref="A14:A16"/>
    <mergeCell ref="E11:E13"/>
    <mergeCell ref="F11:F13"/>
    <mergeCell ref="F14:F16"/>
    <mergeCell ref="E14:E16"/>
    <mergeCell ref="H11:H13"/>
    <mergeCell ref="H14:H16"/>
    <mergeCell ref="G11:G13"/>
    <mergeCell ref="G14:G16"/>
    <mergeCell ref="H17:H19"/>
    <mergeCell ref="A17:A19"/>
    <mergeCell ref="E17:E19"/>
    <mergeCell ref="F17:F19"/>
    <mergeCell ref="G17:G19"/>
    <mergeCell ref="G29:G31"/>
    <mergeCell ref="H29:H31"/>
    <mergeCell ref="A29:A31"/>
    <mergeCell ref="E29:E31"/>
    <mergeCell ref="F29:F31"/>
    <mergeCell ref="A32:A34"/>
    <mergeCell ref="G32:G34"/>
    <mergeCell ref="H32:H34"/>
    <mergeCell ref="E32:E34"/>
    <mergeCell ref="F32:F34"/>
    <mergeCell ref="H41:H43"/>
    <mergeCell ref="A41:A43"/>
    <mergeCell ref="E41:E43"/>
    <mergeCell ref="F41:F43"/>
    <mergeCell ref="G41:G43"/>
    <mergeCell ref="H44:H46"/>
    <mergeCell ref="A44:A46"/>
    <mergeCell ref="E44:E46"/>
    <mergeCell ref="F44:F46"/>
    <mergeCell ref="G44:G46"/>
  </mergeCells>
  <printOptions/>
  <pageMargins left="0.33" right="0.19" top="0.23" bottom="0.42" header="0.5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28">
      <selection activeCell="D44" sqref="D44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290" t="s">
        <v>29</v>
      </c>
      <c r="J1" s="290"/>
      <c r="K1" s="290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56</v>
      </c>
      <c r="C2" s="55"/>
      <c r="D2" s="57"/>
      <c r="E2" s="57">
        <v>50669</v>
      </c>
      <c r="F2" s="57"/>
      <c r="G2" s="57"/>
      <c r="H2" s="57"/>
      <c r="I2" s="290" t="s">
        <v>2</v>
      </c>
      <c r="J2" s="290"/>
      <c r="K2" s="290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290" t="s">
        <v>3</v>
      </c>
      <c r="J3" s="290"/>
      <c r="K3" s="290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66</v>
      </c>
      <c r="M5" s="59"/>
      <c r="N5" s="59"/>
      <c r="O5" s="56"/>
    </row>
    <row r="6" spans="1:15" ht="12.75" customHeight="1" thickTop="1">
      <c r="A6" s="291" t="s">
        <v>5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3"/>
      <c r="O6" s="56"/>
    </row>
    <row r="7" spans="1:15" ht="12.75" customHeight="1" thickBot="1">
      <c r="A7" s="294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6"/>
      <c r="O7" s="56"/>
    </row>
    <row r="8" spans="1:15" ht="15" customHeight="1" thickBot="1" thickTop="1">
      <c r="A8" s="285" t="s">
        <v>6</v>
      </c>
      <c r="B8" s="298" t="s">
        <v>7</v>
      </c>
      <c r="C8" s="299"/>
      <c r="D8" s="300"/>
      <c r="E8" s="298" t="s">
        <v>11</v>
      </c>
      <c r="F8" s="300"/>
      <c r="G8" s="305" t="s">
        <v>15</v>
      </c>
      <c r="H8" s="306"/>
      <c r="I8" s="306"/>
      <c r="J8" s="306"/>
      <c r="K8" s="306"/>
      <c r="L8" s="306"/>
      <c r="M8" s="306"/>
      <c r="N8" s="269"/>
      <c r="O8" s="56"/>
    </row>
    <row r="9" spans="1:15" ht="12.75" customHeight="1" thickTop="1">
      <c r="A9" s="278"/>
      <c r="B9" s="301" t="s">
        <v>8</v>
      </c>
      <c r="C9" s="302"/>
      <c r="D9" s="287" t="s">
        <v>9</v>
      </c>
      <c r="E9" s="286" t="s">
        <v>68</v>
      </c>
      <c r="F9" s="287" t="s">
        <v>9</v>
      </c>
      <c r="G9" s="288" t="s">
        <v>27</v>
      </c>
      <c r="H9" s="289"/>
      <c r="I9" s="288" t="s">
        <v>28</v>
      </c>
      <c r="J9" s="289"/>
      <c r="K9" s="288" t="s">
        <v>13</v>
      </c>
      <c r="L9" s="289"/>
      <c r="M9" s="288" t="s">
        <v>14</v>
      </c>
      <c r="N9" s="289"/>
      <c r="O9" s="56"/>
    </row>
    <row r="10" spans="1:15" ht="12.75" customHeight="1" thickBot="1">
      <c r="A10" s="297"/>
      <c r="B10" s="303"/>
      <c r="C10" s="304"/>
      <c r="D10" s="307"/>
      <c r="E10" s="308"/>
      <c r="F10" s="307"/>
      <c r="G10" s="18" t="s">
        <v>117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10" t="s">
        <v>16</v>
      </c>
      <c r="B11" s="61" t="s">
        <v>95</v>
      </c>
      <c r="C11" s="113">
        <v>0</v>
      </c>
      <c r="D11" s="62">
        <f>5.91+2.971+0.093</f>
        <v>8.974</v>
      </c>
      <c r="E11" s="286">
        <v>95</v>
      </c>
      <c r="F11" s="287">
        <v>22.89</v>
      </c>
      <c r="G11" s="284">
        <f>218*84</f>
        <v>18312</v>
      </c>
      <c r="H11" s="283">
        <v>12.33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09"/>
      <c r="B12" s="65" t="s">
        <v>96</v>
      </c>
      <c r="C12" s="114">
        <v>11310</v>
      </c>
      <c r="D12" s="66">
        <f>3.94+2.971+0.093</f>
        <v>7.004</v>
      </c>
      <c r="E12" s="280"/>
      <c r="F12" s="270"/>
      <c r="G12" s="276"/>
      <c r="H12" s="282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09"/>
      <c r="B13" s="65" t="s">
        <v>115</v>
      </c>
      <c r="C13" s="114">
        <v>17.25</v>
      </c>
      <c r="D13" s="66">
        <v>45.412</v>
      </c>
      <c r="E13" s="280"/>
      <c r="F13" s="270"/>
      <c r="G13" s="276"/>
      <c r="H13" s="282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09" t="s">
        <v>17</v>
      </c>
      <c r="B14" s="65" t="s">
        <v>95</v>
      </c>
      <c r="C14" s="115">
        <v>0</v>
      </c>
      <c r="D14" s="62">
        <f>5.91+2.971+0.093</f>
        <v>8.974</v>
      </c>
      <c r="E14" s="279">
        <f>78+7</f>
        <v>85</v>
      </c>
      <c r="F14" s="269">
        <v>22.89</v>
      </c>
      <c r="G14" s="275">
        <f>218*84</f>
        <v>18312</v>
      </c>
      <c r="H14" s="281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09"/>
      <c r="B15" s="65" t="s">
        <v>96</v>
      </c>
      <c r="C15" s="114">
        <v>5280</v>
      </c>
      <c r="D15" s="66">
        <f>3.94+2.971+0.093</f>
        <v>7.004</v>
      </c>
      <c r="E15" s="280"/>
      <c r="F15" s="270"/>
      <c r="G15" s="276"/>
      <c r="H15" s="282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09"/>
      <c r="B16" s="65" t="s">
        <v>95</v>
      </c>
      <c r="C16" s="114">
        <v>17.25</v>
      </c>
      <c r="D16" s="66">
        <v>45.412</v>
      </c>
      <c r="E16" s="280"/>
      <c r="F16" s="270"/>
      <c r="G16" s="276"/>
      <c r="H16" s="282"/>
      <c r="I16" s="65"/>
      <c r="J16" s="66"/>
      <c r="K16" s="65"/>
      <c r="L16" s="66"/>
      <c r="M16" s="65"/>
      <c r="N16" s="66"/>
      <c r="O16" s="56"/>
    </row>
    <row r="17" spans="1:15" ht="13.5" thickTop="1">
      <c r="A17" s="309" t="s">
        <v>18</v>
      </c>
      <c r="B17" s="69" t="s">
        <v>95</v>
      </c>
      <c r="C17" s="115">
        <v>0</v>
      </c>
      <c r="D17" s="62">
        <f>5.91+2.971+0.093</f>
        <v>8.974</v>
      </c>
      <c r="E17" s="279">
        <v>157</v>
      </c>
      <c r="F17" s="269">
        <v>22.89</v>
      </c>
      <c r="G17" s="275">
        <f>218*84</f>
        <v>18312</v>
      </c>
      <c r="H17" s="281">
        <v>12.33</v>
      </c>
      <c r="I17" s="65"/>
      <c r="J17" s="66"/>
      <c r="K17" s="65"/>
      <c r="L17" s="66"/>
      <c r="M17" s="65"/>
      <c r="N17" s="66"/>
      <c r="O17" s="56"/>
    </row>
    <row r="18" spans="1:15" ht="12.75">
      <c r="A18" s="309"/>
      <c r="B18" s="65" t="s">
        <v>96</v>
      </c>
      <c r="C18" s="114">
        <v>5940</v>
      </c>
      <c r="D18" s="66">
        <f>3.94+2.971+0.093</f>
        <v>7.004</v>
      </c>
      <c r="E18" s="280"/>
      <c r="F18" s="270"/>
      <c r="G18" s="276"/>
      <c r="H18" s="282"/>
      <c r="I18" s="65"/>
      <c r="J18" s="66"/>
      <c r="K18" s="65"/>
      <c r="L18" s="66"/>
      <c r="M18" s="65"/>
      <c r="N18" s="66"/>
      <c r="O18" s="56"/>
    </row>
    <row r="19" spans="1:15" ht="13.5" thickBot="1">
      <c r="A19" s="309"/>
      <c r="B19" s="65" t="s">
        <v>95</v>
      </c>
      <c r="C19" s="114">
        <v>17.25</v>
      </c>
      <c r="D19" s="66">
        <v>45.412</v>
      </c>
      <c r="E19" s="280"/>
      <c r="F19" s="270"/>
      <c r="G19" s="276"/>
      <c r="H19" s="282"/>
      <c r="I19" s="65"/>
      <c r="J19" s="66"/>
      <c r="K19" s="65"/>
      <c r="L19" s="66"/>
      <c r="M19" s="65"/>
      <c r="N19" s="66"/>
      <c r="O19" s="56"/>
    </row>
    <row r="20" spans="1:15" ht="13.5" thickTop="1">
      <c r="A20" s="309" t="s">
        <v>19</v>
      </c>
      <c r="B20" s="69" t="s">
        <v>95</v>
      </c>
      <c r="C20" s="115">
        <v>0</v>
      </c>
      <c r="D20" s="62">
        <f>5.91+2.971+0.093</f>
        <v>8.974</v>
      </c>
      <c r="E20" s="279">
        <f>84+7</f>
        <v>91</v>
      </c>
      <c r="F20" s="269">
        <v>25.76</v>
      </c>
      <c r="G20" s="275">
        <f>218*84</f>
        <v>18312</v>
      </c>
      <c r="H20" s="281">
        <v>12.33</v>
      </c>
      <c r="I20" s="65"/>
      <c r="J20" s="66"/>
      <c r="K20" s="65"/>
      <c r="L20" s="66"/>
      <c r="M20" s="65"/>
      <c r="N20" s="66"/>
      <c r="O20" s="56"/>
    </row>
    <row r="21" spans="1:15" ht="12.75">
      <c r="A21" s="309"/>
      <c r="B21" s="65" t="s">
        <v>96</v>
      </c>
      <c r="C21" s="114">
        <v>4950</v>
      </c>
      <c r="D21" s="66">
        <f>3.94+2.971+0.093</f>
        <v>7.004</v>
      </c>
      <c r="E21" s="280"/>
      <c r="F21" s="270"/>
      <c r="G21" s="276"/>
      <c r="H21" s="282"/>
      <c r="I21" s="65"/>
      <c r="J21" s="66"/>
      <c r="K21" s="65"/>
      <c r="L21" s="66"/>
      <c r="M21" s="65"/>
      <c r="N21" s="66"/>
      <c r="O21" s="56"/>
    </row>
    <row r="22" spans="1:15" ht="13.5" thickBot="1">
      <c r="A22" s="309"/>
      <c r="B22" s="65" t="s">
        <v>95</v>
      </c>
      <c r="C22" s="114">
        <v>17.25</v>
      </c>
      <c r="D22" s="66">
        <v>45.412</v>
      </c>
      <c r="E22" s="280"/>
      <c r="F22" s="270"/>
      <c r="G22" s="276"/>
      <c r="H22" s="282"/>
      <c r="I22" s="65"/>
      <c r="J22" s="66"/>
      <c r="K22" s="65"/>
      <c r="L22" s="66"/>
      <c r="M22" s="65"/>
      <c r="N22" s="66"/>
      <c r="O22" s="56"/>
    </row>
    <row r="23" spans="1:15" ht="13.5" thickTop="1">
      <c r="A23" s="277" t="s">
        <v>20</v>
      </c>
      <c r="B23" s="69" t="s">
        <v>95</v>
      </c>
      <c r="C23" s="115">
        <v>0</v>
      </c>
      <c r="D23" s="62">
        <f>5.91+2.971+0.093</f>
        <v>8.974</v>
      </c>
      <c r="E23" s="279">
        <f>128+13</f>
        <v>141</v>
      </c>
      <c r="F23" s="269">
        <v>25.76</v>
      </c>
      <c r="G23" s="275">
        <f>218*84</f>
        <v>18312</v>
      </c>
      <c r="H23" s="269">
        <v>12.33</v>
      </c>
      <c r="I23" s="69"/>
      <c r="J23" s="60"/>
      <c r="K23" s="69"/>
      <c r="L23" s="60"/>
      <c r="M23" s="69"/>
      <c r="N23" s="60"/>
      <c r="O23" s="56"/>
    </row>
    <row r="24" spans="1:15" ht="12.75">
      <c r="A24" s="278"/>
      <c r="B24" s="65" t="s">
        <v>96</v>
      </c>
      <c r="C24" s="114">
        <v>4890</v>
      </c>
      <c r="D24" s="66">
        <f>3.94+2.971+0.093</f>
        <v>7.004</v>
      </c>
      <c r="E24" s="280"/>
      <c r="F24" s="270"/>
      <c r="G24" s="276"/>
      <c r="H24" s="270"/>
      <c r="I24" s="65"/>
      <c r="J24" s="66"/>
      <c r="K24" s="65"/>
      <c r="L24" s="66"/>
      <c r="M24" s="65"/>
      <c r="N24" s="66"/>
      <c r="O24" s="56"/>
    </row>
    <row r="25" spans="1:15" ht="13.5" thickBot="1">
      <c r="A25" s="278"/>
      <c r="B25" s="65" t="s">
        <v>95</v>
      </c>
      <c r="C25" s="114">
        <v>17.25</v>
      </c>
      <c r="D25" s="66">
        <v>45.412</v>
      </c>
      <c r="E25" s="280"/>
      <c r="F25" s="270"/>
      <c r="G25" s="276"/>
      <c r="H25" s="270"/>
      <c r="I25" s="65"/>
      <c r="J25" s="66"/>
      <c r="K25" s="65"/>
      <c r="L25" s="66"/>
      <c r="M25" s="65"/>
      <c r="N25" s="66"/>
      <c r="O25" s="56"/>
    </row>
    <row r="26" spans="1:15" ht="13.5" thickTop="1">
      <c r="A26" s="277" t="s">
        <v>69</v>
      </c>
      <c r="B26" s="69" t="s">
        <v>95</v>
      </c>
      <c r="C26" s="115">
        <v>0</v>
      </c>
      <c r="D26" s="62">
        <f>5.91+2.971+0.093</f>
        <v>8.974</v>
      </c>
      <c r="E26" s="279">
        <f>102+11</f>
        <v>113</v>
      </c>
      <c r="F26" s="269">
        <v>25.76</v>
      </c>
      <c r="G26" s="275">
        <f>218*84</f>
        <v>18312</v>
      </c>
      <c r="H26" s="269">
        <v>12.33</v>
      </c>
      <c r="I26" s="69"/>
      <c r="J26" s="60"/>
      <c r="K26" s="69"/>
      <c r="L26" s="60"/>
      <c r="M26" s="69"/>
      <c r="N26" s="60"/>
      <c r="O26" s="56"/>
    </row>
    <row r="27" spans="1:15" ht="12.75">
      <c r="A27" s="278"/>
      <c r="B27" s="65" t="s">
        <v>96</v>
      </c>
      <c r="C27" s="114">
        <v>4950</v>
      </c>
      <c r="D27" s="66">
        <f>3.94+2.971+0.093</f>
        <v>7.004</v>
      </c>
      <c r="E27" s="280"/>
      <c r="F27" s="270"/>
      <c r="G27" s="276"/>
      <c r="H27" s="270"/>
      <c r="I27" s="65"/>
      <c r="J27" s="66"/>
      <c r="K27" s="65"/>
      <c r="L27" s="66"/>
      <c r="M27" s="65"/>
      <c r="N27" s="66"/>
      <c r="O27" s="56"/>
    </row>
    <row r="28" spans="1:15" ht="13.5" thickBot="1">
      <c r="A28" s="278"/>
      <c r="B28" s="65" t="s">
        <v>95</v>
      </c>
      <c r="C28" s="114">
        <v>17.25</v>
      </c>
      <c r="D28" s="66">
        <v>45.412</v>
      </c>
      <c r="E28" s="280"/>
      <c r="F28" s="270"/>
      <c r="G28" s="276"/>
      <c r="H28" s="270"/>
      <c r="I28" s="65"/>
      <c r="J28" s="66"/>
      <c r="K28" s="65"/>
      <c r="L28" s="66"/>
      <c r="M28" s="65"/>
      <c r="N28" s="66"/>
      <c r="O28" s="56"/>
    </row>
    <row r="29" spans="1:15" ht="13.5" thickTop="1">
      <c r="A29" s="277" t="s">
        <v>70</v>
      </c>
      <c r="B29" s="69" t="s">
        <v>95</v>
      </c>
      <c r="C29" s="115">
        <v>0</v>
      </c>
      <c r="D29" s="62">
        <f>5.91+2.971+0.093</f>
        <v>8.974</v>
      </c>
      <c r="E29" s="279">
        <v>70</v>
      </c>
      <c r="F29" s="269">
        <v>25.76</v>
      </c>
      <c r="G29" s="275">
        <f>218*84</f>
        <v>18312</v>
      </c>
      <c r="H29" s="269">
        <v>12.33</v>
      </c>
      <c r="I29" s="69"/>
      <c r="J29" s="60"/>
      <c r="K29" s="69"/>
      <c r="L29" s="60"/>
      <c r="M29" s="69"/>
      <c r="N29" s="60"/>
      <c r="O29" s="56"/>
    </row>
    <row r="30" spans="1:15" ht="12.75">
      <c r="A30" s="278"/>
      <c r="B30" s="65" t="s">
        <v>96</v>
      </c>
      <c r="C30" s="114">
        <v>4230</v>
      </c>
      <c r="D30" s="66">
        <f>3.94+2.971+0.093</f>
        <v>7.004</v>
      </c>
      <c r="E30" s="280"/>
      <c r="F30" s="270"/>
      <c r="G30" s="276"/>
      <c r="H30" s="270"/>
      <c r="I30" s="65"/>
      <c r="J30" s="66"/>
      <c r="K30" s="65"/>
      <c r="L30" s="66"/>
      <c r="M30" s="65"/>
      <c r="N30" s="66"/>
      <c r="O30" s="56"/>
    </row>
    <row r="31" spans="1:15" ht="12.75">
      <c r="A31" s="278"/>
      <c r="B31" s="65" t="s">
        <v>95</v>
      </c>
      <c r="C31" s="114">
        <v>17.25</v>
      </c>
      <c r="D31" s="66">
        <v>45.412</v>
      </c>
      <c r="E31" s="280"/>
      <c r="F31" s="270"/>
      <c r="G31" s="276"/>
      <c r="H31" s="270"/>
      <c r="I31" s="65"/>
      <c r="J31" s="66"/>
      <c r="K31" s="65"/>
      <c r="L31" s="66"/>
      <c r="M31" s="65"/>
      <c r="N31" s="66"/>
      <c r="O31" s="56"/>
    </row>
    <row r="32" spans="1:15" ht="12.75">
      <c r="A32" s="277" t="s">
        <v>22</v>
      </c>
      <c r="B32" s="69" t="s">
        <v>95</v>
      </c>
      <c r="C32" s="115">
        <v>0</v>
      </c>
      <c r="D32" s="60">
        <f>6.04+2.971+0.093</f>
        <v>9.104</v>
      </c>
      <c r="E32" s="279">
        <v>56</v>
      </c>
      <c r="F32" s="269">
        <v>25.76</v>
      </c>
      <c r="G32" s="275">
        <f>218*84</f>
        <v>18312</v>
      </c>
      <c r="H32" s="269">
        <v>12.33</v>
      </c>
      <c r="I32" s="69"/>
      <c r="J32" s="60"/>
      <c r="K32" s="69"/>
      <c r="L32" s="60"/>
      <c r="M32" s="69"/>
      <c r="N32" s="60"/>
      <c r="O32" s="56"/>
    </row>
    <row r="33" spans="1:15" ht="12.75">
      <c r="A33" s="278"/>
      <c r="B33" s="65" t="s">
        <v>96</v>
      </c>
      <c r="C33" s="114">
        <v>4050</v>
      </c>
      <c r="D33" s="66">
        <f>4.03+0.743+0.093</f>
        <v>4.8660000000000005</v>
      </c>
      <c r="E33" s="280"/>
      <c r="F33" s="270"/>
      <c r="G33" s="276"/>
      <c r="H33" s="270"/>
      <c r="I33" s="65"/>
      <c r="J33" s="66"/>
      <c r="K33" s="65"/>
      <c r="L33" s="66"/>
      <c r="M33" s="65"/>
      <c r="N33" s="66"/>
      <c r="O33" s="56"/>
    </row>
    <row r="34" spans="1:15" ht="12.75">
      <c r="A34" s="278"/>
      <c r="B34" s="65" t="s">
        <v>95</v>
      </c>
      <c r="C34" s="114">
        <v>17.25</v>
      </c>
      <c r="D34" s="66">
        <v>45.412</v>
      </c>
      <c r="E34" s="280"/>
      <c r="F34" s="270"/>
      <c r="G34" s="276"/>
      <c r="H34" s="270"/>
      <c r="I34" s="65"/>
      <c r="J34" s="66"/>
      <c r="K34" s="65"/>
      <c r="L34" s="66"/>
      <c r="M34" s="65"/>
      <c r="N34" s="66"/>
      <c r="O34" s="56"/>
    </row>
    <row r="35" spans="1:15" ht="12.75">
      <c r="A35" s="277" t="s">
        <v>23</v>
      </c>
      <c r="B35" s="69" t="s">
        <v>95</v>
      </c>
      <c r="C35" s="115">
        <v>0</v>
      </c>
      <c r="D35" s="60">
        <f>6.04+2.971+0.093</f>
        <v>9.104</v>
      </c>
      <c r="E35" s="279">
        <f>177+15</f>
        <v>192</v>
      </c>
      <c r="F35" s="269">
        <v>25.76</v>
      </c>
      <c r="G35" s="275">
        <f>218*84</f>
        <v>18312</v>
      </c>
      <c r="H35" s="269">
        <v>12.33</v>
      </c>
      <c r="I35" s="69"/>
      <c r="J35" s="60"/>
      <c r="K35" s="69"/>
      <c r="L35" s="60"/>
      <c r="M35" s="69"/>
      <c r="N35" s="60"/>
      <c r="O35" s="56"/>
    </row>
    <row r="36" spans="1:15" ht="12.75">
      <c r="A36" s="278"/>
      <c r="B36" s="65" t="s">
        <v>96</v>
      </c>
      <c r="C36" s="114">
        <v>4770</v>
      </c>
      <c r="D36" s="66">
        <f>4.03+0.743+0.093</f>
        <v>4.8660000000000005</v>
      </c>
      <c r="E36" s="280"/>
      <c r="F36" s="270"/>
      <c r="G36" s="276"/>
      <c r="H36" s="270"/>
      <c r="I36" s="65"/>
      <c r="J36" s="66"/>
      <c r="K36" s="65"/>
      <c r="L36" s="66"/>
      <c r="M36" s="65"/>
      <c r="N36" s="66"/>
      <c r="O36" s="56"/>
    </row>
    <row r="37" spans="1:15" ht="12.75">
      <c r="A37" s="278"/>
      <c r="B37" s="65" t="s">
        <v>95</v>
      </c>
      <c r="C37" s="114">
        <v>17.25</v>
      </c>
      <c r="D37" s="66">
        <v>45.412</v>
      </c>
      <c r="E37" s="280"/>
      <c r="F37" s="270"/>
      <c r="G37" s="276"/>
      <c r="H37" s="270"/>
      <c r="I37" s="65"/>
      <c r="J37" s="66"/>
      <c r="K37" s="65"/>
      <c r="L37" s="66"/>
      <c r="M37" s="65"/>
      <c r="N37" s="66"/>
      <c r="O37" s="56"/>
    </row>
    <row r="38" spans="1:15" ht="12.75">
      <c r="A38" s="277" t="s">
        <v>24</v>
      </c>
      <c r="B38" s="69" t="s">
        <v>95</v>
      </c>
      <c r="C38" s="115">
        <v>0</v>
      </c>
      <c r="D38" s="60">
        <f>6.04+2.971+0.093</f>
        <v>9.104</v>
      </c>
      <c r="E38" s="279">
        <f>174+14</f>
        <v>188</v>
      </c>
      <c r="F38" s="269">
        <v>25.76</v>
      </c>
      <c r="G38" s="275">
        <f>218*84</f>
        <v>18312</v>
      </c>
      <c r="H38" s="269">
        <v>12.33</v>
      </c>
      <c r="I38" s="69"/>
      <c r="J38" s="73"/>
      <c r="K38" s="73"/>
      <c r="L38" s="73"/>
      <c r="M38" s="73"/>
      <c r="N38" s="60"/>
      <c r="O38" s="56"/>
    </row>
    <row r="39" spans="1:15" ht="12.75">
      <c r="A39" s="278"/>
      <c r="B39" s="65" t="s">
        <v>96</v>
      </c>
      <c r="C39" s="114">
        <v>5220</v>
      </c>
      <c r="D39" s="66">
        <f>4.03+0.743+0.093</f>
        <v>4.8660000000000005</v>
      </c>
      <c r="E39" s="280"/>
      <c r="F39" s="270"/>
      <c r="G39" s="276"/>
      <c r="H39" s="270"/>
      <c r="I39" s="65"/>
      <c r="J39" s="74"/>
      <c r="K39" s="74"/>
      <c r="L39" s="74"/>
      <c r="M39" s="74"/>
      <c r="N39" s="66"/>
      <c r="O39" s="56"/>
    </row>
    <row r="40" spans="1:15" ht="12.75">
      <c r="A40" s="278"/>
      <c r="B40" s="65" t="s">
        <v>95</v>
      </c>
      <c r="C40" s="114">
        <v>17.25</v>
      </c>
      <c r="D40" s="66">
        <v>45.412</v>
      </c>
      <c r="E40" s="280"/>
      <c r="F40" s="270"/>
      <c r="G40" s="276"/>
      <c r="H40" s="270"/>
      <c r="I40" s="65"/>
      <c r="J40" s="74"/>
      <c r="K40" s="74"/>
      <c r="L40" s="74"/>
      <c r="M40" s="74"/>
      <c r="N40" s="66"/>
      <c r="O40" s="56"/>
    </row>
    <row r="41" spans="1:15" ht="12.75">
      <c r="A41" s="277" t="s">
        <v>25</v>
      </c>
      <c r="B41" s="69" t="s">
        <v>95</v>
      </c>
      <c r="C41" s="115">
        <v>0</v>
      </c>
      <c r="D41" s="60">
        <v>9.104</v>
      </c>
      <c r="E41" s="279">
        <f>173+14</f>
        <v>187</v>
      </c>
      <c r="F41" s="269">
        <v>25.76</v>
      </c>
      <c r="G41" s="275">
        <f>218*84</f>
        <v>18312</v>
      </c>
      <c r="H41" s="269">
        <v>12.33</v>
      </c>
      <c r="I41" s="69"/>
      <c r="J41" s="60"/>
      <c r="K41" s="69"/>
      <c r="L41" s="60"/>
      <c r="M41" s="69"/>
      <c r="N41" s="60"/>
      <c r="O41" s="56"/>
    </row>
    <row r="42" spans="1:15" ht="12.75">
      <c r="A42" s="278"/>
      <c r="B42" s="65" t="s">
        <v>96</v>
      </c>
      <c r="C42" s="114">
        <v>4890</v>
      </c>
      <c r="D42" s="66">
        <v>4.866</v>
      </c>
      <c r="E42" s="280"/>
      <c r="F42" s="270"/>
      <c r="G42" s="276"/>
      <c r="H42" s="270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278"/>
      <c r="B43" s="65" t="s">
        <v>95</v>
      </c>
      <c r="C43" s="114">
        <v>17.25</v>
      </c>
      <c r="D43" s="66">
        <v>45.412</v>
      </c>
      <c r="E43" s="280"/>
      <c r="F43" s="270"/>
      <c r="G43" s="276"/>
      <c r="H43" s="270"/>
      <c r="I43" s="65"/>
      <c r="J43" s="66"/>
      <c r="K43" s="65"/>
      <c r="L43" s="66"/>
      <c r="M43" s="65"/>
      <c r="N43" s="66"/>
      <c r="O43" s="56"/>
    </row>
    <row r="44" spans="1:15" ht="12.75">
      <c r="A44" s="271" t="s">
        <v>26</v>
      </c>
      <c r="B44" s="80" t="s">
        <v>95</v>
      </c>
      <c r="C44" s="80"/>
      <c r="D44" s="80"/>
      <c r="E44" s="273"/>
      <c r="F44" s="269"/>
      <c r="G44" s="275"/>
      <c r="H44" s="269"/>
      <c r="I44" s="65"/>
      <c r="J44" s="66"/>
      <c r="K44" s="65"/>
      <c r="L44" s="66"/>
      <c r="M44" s="65"/>
      <c r="N44" s="66"/>
      <c r="O44" s="56"/>
    </row>
    <row r="45" spans="1:15" ht="12.75">
      <c r="A45" s="272"/>
      <c r="B45" s="81" t="s">
        <v>96</v>
      </c>
      <c r="C45" s="81"/>
      <c r="D45" s="81"/>
      <c r="E45" s="274"/>
      <c r="F45" s="270"/>
      <c r="G45" s="276"/>
      <c r="H45" s="270"/>
      <c r="I45" s="65"/>
      <c r="J45" s="66"/>
      <c r="K45" s="65"/>
      <c r="L45" s="66"/>
      <c r="M45" s="65"/>
      <c r="N45" s="66"/>
      <c r="O45" s="56"/>
    </row>
    <row r="46" spans="1:15" ht="12.75">
      <c r="A46" s="272"/>
      <c r="B46" s="81" t="s">
        <v>95</v>
      </c>
      <c r="C46" s="81"/>
      <c r="D46" s="81"/>
      <c r="E46" s="274"/>
      <c r="F46" s="270"/>
      <c r="G46" s="276"/>
      <c r="H46" s="270"/>
      <c r="I46" s="65"/>
      <c r="J46" s="66"/>
      <c r="K46" s="65"/>
      <c r="L46" s="66"/>
      <c r="M46" s="65"/>
      <c r="N46" s="66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11" t="s">
        <v>32</v>
      </c>
      <c r="B48" s="311"/>
      <c r="C48" s="311"/>
      <c r="D48" s="312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18" t="s">
        <v>35</v>
      </c>
      <c r="C50" s="218"/>
      <c r="D50" s="218"/>
      <c r="E50" s="219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18" t="s">
        <v>34</v>
      </c>
      <c r="C51" s="218"/>
      <c r="D51" s="218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H29:H31"/>
    <mergeCell ref="A29:A31"/>
    <mergeCell ref="E29:E31"/>
    <mergeCell ref="H26:H28"/>
    <mergeCell ref="A26:A28"/>
    <mergeCell ref="E26:E28"/>
    <mergeCell ref="F26:F28"/>
    <mergeCell ref="G26:G28"/>
    <mergeCell ref="F29:F31"/>
    <mergeCell ref="G29:G31"/>
    <mergeCell ref="G20:G22"/>
    <mergeCell ref="H20:H22"/>
    <mergeCell ref="H23:H25"/>
    <mergeCell ref="A23:A25"/>
    <mergeCell ref="E23:E25"/>
    <mergeCell ref="F23:F25"/>
    <mergeCell ref="G23:G25"/>
    <mergeCell ref="F11:F13"/>
    <mergeCell ref="E14:E16"/>
    <mergeCell ref="A20:A22"/>
    <mergeCell ref="E20:E22"/>
    <mergeCell ref="F20:F22"/>
    <mergeCell ref="F14:F16"/>
    <mergeCell ref="B51:D51"/>
    <mergeCell ref="A11:A13"/>
    <mergeCell ref="A48:D48"/>
    <mergeCell ref="B50:E50"/>
    <mergeCell ref="A14:A16"/>
    <mergeCell ref="E11:E13"/>
    <mergeCell ref="A35:A37"/>
    <mergeCell ref="E35:E37"/>
    <mergeCell ref="A38:A40"/>
    <mergeCell ref="E38:E40"/>
    <mergeCell ref="M9:N9"/>
    <mergeCell ref="A6:N7"/>
    <mergeCell ref="A8:A10"/>
    <mergeCell ref="B8:D8"/>
    <mergeCell ref="E8:F8"/>
    <mergeCell ref="G8:N8"/>
    <mergeCell ref="D9:D10"/>
    <mergeCell ref="E9:E10"/>
    <mergeCell ref="F9:F10"/>
    <mergeCell ref="I1:K1"/>
    <mergeCell ref="I2:K2"/>
    <mergeCell ref="I3:K3"/>
    <mergeCell ref="G11:G13"/>
    <mergeCell ref="I9:J9"/>
    <mergeCell ref="K9:L9"/>
    <mergeCell ref="G9:H9"/>
    <mergeCell ref="H11:H13"/>
    <mergeCell ref="G14:G16"/>
    <mergeCell ref="H17:H19"/>
    <mergeCell ref="A17:A19"/>
    <mergeCell ref="E17:E19"/>
    <mergeCell ref="F17:F19"/>
    <mergeCell ref="G17:G19"/>
    <mergeCell ref="H14:H16"/>
    <mergeCell ref="G41:G43"/>
    <mergeCell ref="A32:A34"/>
    <mergeCell ref="G32:G34"/>
    <mergeCell ref="F41:F43"/>
    <mergeCell ref="F38:F40"/>
    <mergeCell ref="G38:G40"/>
    <mergeCell ref="H32:H34"/>
    <mergeCell ref="E32:E34"/>
    <mergeCell ref="F32:F34"/>
    <mergeCell ref="G35:G37"/>
    <mergeCell ref="H35:H37"/>
    <mergeCell ref="F35:F37"/>
    <mergeCell ref="H38:H40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</mergeCells>
  <printOptions/>
  <pageMargins left="0.29" right="0.2" top="0.35" bottom="0.36" header="0.26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8">
      <selection activeCell="D44" sqref="D44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105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93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66</v>
      </c>
      <c r="L5" s="45"/>
      <c r="M5" s="26"/>
    </row>
    <row r="6" spans="1:14" ht="13.5" thickTop="1">
      <c r="A6" s="220" t="s">
        <v>5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3.5" thickBot="1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16.5" thickBot="1" thickTop="1">
      <c r="A8" s="210" t="s">
        <v>6</v>
      </c>
      <c r="B8" s="245" t="s">
        <v>7</v>
      </c>
      <c r="C8" s="246"/>
      <c r="D8" s="247"/>
      <c r="E8" s="245" t="s">
        <v>11</v>
      </c>
      <c r="F8" s="247"/>
      <c r="G8" s="226" t="s">
        <v>15</v>
      </c>
      <c r="H8" s="227"/>
      <c r="I8" s="227"/>
      <c r="J8" s="227"/>
      <c r="K8" s="227"/>
      <c r="L8" s="227"/>
      <c r="M8" s="227"/>
      <c r="N8" s="228"/>
    </row>
    <row r="9" spans="1:14" ht="13.5" thickTop="1">
      <c r="A9" s="211"/>
      <c r="B9" s="229" t="s">
        <v>8</v>
      </c>
      <c r="C9" s="230"/>
      <c r="D9" s="217" t="s">
        <v>9</v>
      </c>
      <c r="E9" s="213" t="s">
        <v>10</v>
      </c>
      <c r="F9" s="217" t="s">
        <v>9</v>
      </c>
      <c r="G9" s="199" t="s">
        <v>27</v>
      </c>
      <c r="H9" s="200"/>
      <c r="I9" s="215" t="s">
        <v>28</v>
      </c>
      <c r="J9" s="216"/>
      <c r="K9" s="215" t="s">
        <v>13</v>
      </c>
      <c r="L9" s="216"/>
      <c r="M9" s="215" t="s">
        <v>14</v>
      </c>
      <c r="N9" s="216"/>
    </row>
    <row r="10" spans="1:14" ht="15" thickBot="1">
      <c r="A10" s="212"/>
      <c r="B10" s="313"/>
      <c r="C10" s="238"/>
      <c r="D10" s="234"/>
      <c r="E10" s="214"/>
      <c r="F10" s="23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4" t="s">
        <v>16</v>
      </c>
      <c r="B11" s="101" t="s">
        <v>95</v>
      </c>
      <c r="C11" s="87">
        <v>8960</v>
      </c>
      <c r="D11" s="6">
        <f>5.91+2.971+0.093</f>
        <v>8.974</v>
      </c>
      <c r="E11" s="215">
        <f>265+5</f>
        <v>270</v>
      </c>
      <c r="F11" s="216">
        <v>22.89</v>
      </c>
      <c r="G11" s="326">
        <f>150*84</f>
        <v>12600</v>
      </c>
      <c r="H11" s="327">
        <v>12.33</v>
      </c>
      <c r="I11" s="7"/>
      <c r="J11" s="8"/>
      <c r="K11" s="7"/>
      <c r="L11" s="8"/>
      <c r="M11" s="7"/>
      <c r="N11" s="8"/>
    </row>
    <row r="12" spans="1:14" ht="15.75" customHeight="1">
      <c r="A12" s="325"/>
      <c r="B12" s="106" t="s">
        <v>102</v>
      </c>
      <c r="C12" s="118">
        <v>0</v>
      </c>
      <c r="D12" s="8">
        <f>3.94+0.743+0.093</f>
        <v>4.776</v>
      </c>
      <c r="E12" s="328"/>
      <c r="F12" s="243"/>
      <c r="G12" s="244"/>
      <c r="H12" s="250"/>
      <c r="I12" s="7"/>
      <c r="J12" s="8"/>
      <c r="K12" s="7"/>
      <c r="L12" s="8"/>
      <c r="M12" s="7"/>
      <c r="N12" s="8"/>
    </row>
    <row r="13" spans="1:14" ht="15.75" customHeight="1" thickBot="1">
      <c r="A13" s="325"/>
      <c r="B13" s="106" t="s">
        <v>115</v>
      </c>
      <c r="C13" s="118">
        <v>17.25</v>
      </c>
      <c r="D13" s="8">
        <v>45.412</v>
      </c>
      <c r="E13" s="328"/>
      <c r="F13" s="243"/>
      <c r="G13" s="244"/>
      <c r="H13" s="250"/>
      <c r="I13" s="7"/>
      <c r="J13" s="8"/>
      <c r="K13" s="7"/>
      <c r="L13" s="8"/>
      <c r="M13" s="7"/>
      <c r="N13" s="8"/>
    </row>
    <row r="14" spans="1:14" ht="15" customHeight="1" thickTop="1">
      <c r="A14" s="323" t="s">
        <v>17</v>
      </c>
      <c r="B14" s="101" t="s">
        <v>95</v>
      </c>
      <c r="C14" s="117">
        <v>8920</v>
      </c>
      <c r="D14" s="6">
        <f>5.91+2.971+0.093</f>
        <v>8.974</v>
      </c>
      <c r="E14" s="320">
        <f>306+3</f>
        <v>309</v>
      </c>
      <c r="F14" s="321">
        <v>22.89</v>
      </c>
      <c r="G14" s="319">
        <f>150*84</f>
        <v>12600</v>
      </c>
      <c r="H14" s="322">
        <v>12.33</v>
      </c>
      <c r="I14" s="7"/>
      <c r="J14" s="8"/>
      <c r="K14" s="7"/>
      <c r="L14" s="8"/>
      <c r="M14" s="7"/>
      <c r="N14" s="8"/>
    </row>
    <row r="15" spans="1:14" ht="15" customHeight="1">
      <c r="A15" s="323"/>
      <c r="B15" s="106" t="s">
        <v>102</v>
      </c>
      <c r="C15" s="118">
        <v>0</v>
      </c>
      <c r="D15" s="8">
        <f>3.94+0.743+0.093</f>
        <v>4.776</v>
      </c>
      <c r="E15" s="320"/>
      <c r="F15" s="321"/>
      <c r="G15" s="319"/>
      <c r="H15" s="322"/>
      <c r="I15" s="7"/>
      <c r="J15" s="8"/>
      <c r="K15" s="7"/>
      <c r="L15" s="8"/>
      <c r="M15" s="7"/>
      <c r="N15" s="8"/>
    </row>
    <row r="16" spans="1:14" ht="15" customHeight="1" thickBot="1">
      <c r="A16" s="323"/>
      <c r="B16" s="106" t="s">
        <v>115</v>
      </c>
      <c r="C16" s="118">
        <v>17.25</v>
      </c>
      <c r="D16" s="8">
        <v>45.412</v>
      </c>
      <c r="E16" s="320"/>
      <c r="F16" s="321"/>
      <c r="G16" s="319"/>
      <c r="H16" s="322"/>
      <c r="I16" s="7"/>
      <c r="J16" s="8"/>
      <c r="K16" s="7"/>
      <c r="L16" s="8"/>
      <c r="M16" s="7"/>
      <c r="N16" s="8"/>
    </row>
    <row r="17" spans="1:14" ht="13.5" thickTop="1">
      <c r="A17" s="323" t="s">
        <v>18</v>
      </c>
      <c r="B17" s="101" t="s">
        <v>95</v>
      </c>
      <c r="C17" s="117">
        <v>9720</v>
      </c>
      <c r="D17" s="6">
        <f>5.91+2.971+0.093</f>
        <v>8.974</v>
      </c>
      <c r="E17" s="320">
        <f>438+9</f>
        <v>447</v>
      </c>
      <c r="F17" s="321">
        <v>22.89</v>
      </c>
      <c r="G17" s="319">
        <f>150*84</f>
        <v>12600</v>
      </c>
      <c r="H17" s="322">
        <v>12.33</v>
      </c>
      <c r="I17" s="7"/>
      <c r="J17" s="8"/>
      <c r="K17" s="7"/>
      <c r="L17" s="8"/>
      <c r="M17" s="7"/>
      <c r="N17" s="8"/>
    </row>
    <row r="18" spans="1:14" ht="12.75">
      <c r="A18" s="323"/>
      <c r="B18" s="106" t="s">
        <v>102</v>
      </c>
      <c r="C18" s="118">
        <v>0</v>
      </c>
      <c r="D18" s="8">
        <f>3.94+0.743+0.093</f>
        <v>4.776</v>
      </c>
      <c r="E18" s="320"/>
      <c r="F18" s="321"/>
      <c r="G18" s="319"/>
      <c r="H18" s="322"/>
      <c r="I18" s="7"/>
      <c r="J18" s="8"/>
      <c r="K18" s="7"/>
      <c r="L18" s="8"/>
      <c r="M18" s="7"/>
      <c r="N18" s="8"/>
    </row>
    <row r="19" spans="1:14" ht="13.5" thickBot="1">
      <c r="A19" s="323"/>
      <c r="B19" s="106" t="s">
        <v>115</v>
      </c>
      <c r="C19" s="118">
        <v>17.25</v>
      </c>
      <c r="D19" s="8">
        <v>45.412</v>
      </c>
      <c r="E19" s="320"/>
      <c r="F19" s="321"/>
      <c r="G19" s="319"/>
      <c r="H19" s="322"/>
      <c r="I19" s="7"/>
      <c r="J19" s="8"/>
      <c r="K19" s="7"/>
      <c r="L19" s="8"/>
      <c r="M19" s="7"/>
      <c r="N19" s="8"/>
    </row>
    <row r="20" spans="1:14" ht="13.5" thickTop="1">
      <c r="A20" s="314" t="s">
        <v>19</v>
      </c>
      <c r="B20" s="101" t="s">
        <v>95</v>
      </c>
      <c r="C20" s="117">
        <v>8480</v>
      </c>
      <c r="D20" s="6">
        <f>5.91+2.971+0.093</f>
        <v>8.974</v>
      </c>
      <c r="E20" s="320">
        <v>432</v>
      </c>
      <c r="F20" s="321">
        <v>25.76</v>
      </c>
      <c r="G20" s="319">
        <f>150*84</f>
        <v>12600</v>
      </c>
      <c r="H20" s="322">
        <v>12.33</v>
      </c>
      <c r="I20" s="7"/>
      <c r="J20" s="8"/>
      <c r="K20" s="7"/>
      <c r="L20" s="8"/>
      <c r="M20" s="7"/>
      <c r="N20" s="8"/>
    </row>
    <row r="21" spans="1:14" ht="12.75">
      <c r="A21" s="315"/>
      <c r="B21" s="106" t="s">
        <v>102</v>
      </c>
      <c r="C21" s="118">
        <v>0</v>
      </c>
      <c r="D21" s="8">
        <f>3.94+0.743+0.093</f>
        <v>4.776</v>
      </c>
      <c r="E21" s="320"/>
      <c r="F21" s="321"/>
      <c r="G21" s="319"/>
      <c r="H21" s="322"/>
      <c r="I21" s="7"/>
      <c r="J21" s="8"/>
      <c r="K21" s="7"/>
      <c r="L21" s="8"/>
      <c r="M21" s="7"/>
      <c r="N21" s="8"/>
    </row>
    <row r="22" spans="1:14" ht="13.5" thickBot="1">
      <c r="A22" s="315"/>
      <c r="B22" s="106" t="s">
        <v>115</v>
      </c>
      <c r="C22" s="118">
        <v>17.25</v>
      </c>
      <c r="D22" s="8">
        <v>45.412</v>
      </c>
      <c r="E22" s="320"/>
      <c r="F22" s="321"/>
      <c r="G22" s="319"/>
      <c r="H22" s="322"/>
      <c r="I22" s="7"/>
      <c r="J22" s="8"/>
      <c r="K22" s="7"/>
      <c r="L22" s="8"/>
      <c r="M22" s="7"/>
      <c r="N22" s="8"/>
    </row>
    <row r="23" spans="1:14" ht="13.5" thickTop="1">
      <c r="A23" s="314" t="s">
        <v>20</v>
      </c>
      <c r="B23" s="101" t="s">
        <v>95</v>
      </c>
      <c r="C23" s="117">
        <v>6220</v>
      </c>
      <c r="D23" s="6">
        <f>5.91+2.971+0.093</f>
        <v>8.974</v>
      </c>
      <c r="E23" s="320">
        <v>401</v>
      </c>
      <c r="F23" s="321">
        <v>25.76</v>
      </c>
      <c r="G23" s="239">
        <f>150*84</f>
        <v>12600</v>
      </c>
      <c r="H23" s="233">
        <v>12.33</v>
      </c>
      <c r="I23" s="14"/>
      <c r="J23" s="15"/>
      <c r="K23" s="14"/>
      <c r="L23" s="15"/>
      <c r="M23" s="14"/>
      <c r="N23" s="15"/>
    </row>
    <row r="24" spans="1:14" ht="12.75">
      <c r="A24" s="315"/>
      <c r="B24" s="106" t="s">
        <v>102</v>
      </c>
      <c r="C24" s="118">
        <v>0</v>
      </c>
      <c r="D24" s="8">
        <f>3.94+0.743+0.093</f>
        <v>4.776</v>
      </c>
      <c r="E24" s="320"/>
      <c r="F24" s="321"/>
      <c r="G24" s="318"/>
      <c r="H24" s="209"/>
      <c r="I24" s="7"/>
      <c r="J24" s="8"/>
      <c r="K24" s="7"/>
      <c r="L24" s="8"/>
      <c r="M24" s="7"/>
      <c r="N24" s="8"/>
    </row>
    <row r="25" spans="1:14" ht="13.5" thickBot="1">
      <c r="A25" s="315"/>
      <c r="B25" s="106" t="s">
        <v>115</v>
      </c>
      <c r="C25" s="118">
        <v>17.25</v>
      </c>
      <c r="D25" s="8">
        <v>45.412</v>
      </c>
      <c r="E25" s="320"/>
      <c r="F25" s="321"/>
      <c r="G25" s="318"/>
      <c r="H25" s="209"/>
      <c r="I25" s="7"/>
      <c r="J25" s="8"/>
      <c r="K25" s="7"/>
      <c r="L25" s="8"/>
      <c r="M25" s="7"/>
      <c r="N25" s="8"/>
    </row>
    <row r="26" spans="1:14" ht="13.5" thickTop="1">
      <c r="A26" s="314" t="s">
        <v>69</v>
      </c>
      <c r="B26" s="101" t="s">
        <v>95</v>
      </c>
      <c r="C26" s="117">
        <v>6420</v>
      </c>
      <c r="D26" s="6">
        <f>5.91+2.971+0.093</f>
        <v>8.974</v>
      </c>
      <c r="E26" s="320">
        <f>395+11</f>
        <v>406</v>
      </c>
      <c r="F26" s="321">
        <v>25.76</v>
      </c>
      <c r="G26" s="239">
        <f>150*84</f>
        <v>12600</v>
      </c>
      <c r="H26" s="233">
        <v>12.33</v>
      </c>
      <c r="I26" s="14"/>
      <c r="J26" s="15"/>
      <c r="K26" s="14"/>
      <c r="L26" s="15"/>
      <c r="M26" s="14"/>
      <c r="N26" s="15"/>
    </row>
    <row r="27" spans="1:14" ht="12.75">
      <c r="A27" s="315"/>
      <c r="B27" s="106" t="s">
        <v>102</v>
      </c>
      <c r="C27" s="118">
        <v>0</v>
      </c>
      <c r="D27" s="8">
        <f>3.94+0.743+0.093</f>
        <v>4.776</v>
      </c>
      <c r="E27" s="320"/>
      <c r="F27" s="321"/>
      <c r="G27" s="318"/>
      <c r="H27" s="209"/>
      <c r="I27" s="7"/>
      <c r="J27" s="8"/>
      <c r="K27" s="7"/>
      <c r="L27" s="8"/>
      <c r="M27" s="7"/>
      <c r="N27" s="8"/>
    </row>
    <row r="28" spans="1:14" ht="13.5" thickBot="1">
      <c r="A28" s="315"/>
      <c r="B28" s="106" t="s">
        <v>115</v>
      </c>
      <c r="C28" s="118">
        <v>17.25</v>
      </c>
      <c r="D28" s="8">
        <v>45.412</v>
      </c>
      <c r="E28" s="320"/>
      <c r="F28" s="321"/>
      <c r="G28" s="318"/>
      <c r="H28" s="209"/>
      <c r="I28" s="7"/>
      <c r="J28" s="8"/>
      <c r="K28" s="7"/>
      <c r="L28" s="8"/>
      <c r="M28" s="7"/>
      <c r="N28" s="8"/>
    </row>
    <row r="29" spans="1:14" ht="13.5" thickTop="1">
      <c r="A29" s="314" t="s">
        <v>70</v>
      </c>
      <c r="B29" s="161" t="s">
        <v>95</v>
      </c>
      <c r="C29" s="77">
        <v>5820</v>
      </c>
      <c r="D29" s="163">
        <f>5.91+2.971+0.093</f>
        <v>8.974</v>
      </c>
      <c r="E29" s="316">
        <f>497+7</f>
        <v>504</v>
      </c>
      <c r="F29" s="233">
        <v>25.76</v>
      </c>
      <c r="G29" s="239">
        <f>150*84</f>
        <v>12600</v>
      </c>
      <c r="H29" s="233">
        <v>12.33</v>
      </c>
      <c r="I29" s="14"/>
      <c r="J29" s="15"/>
      <c r="K29" s="14"/>
      <c r="L29" s="15"/>
      <c r="M29" s="14"/>
      <c r="N29" s="15"/>
    </row>
    <row r="30" spans="1:14" ht="12.75">
      <c r="A30" s="315"/>
      <c r="B30" s="162" t="s">
        <v>102</v>
      </c>
      <c r="C30" s="78">
        <v>0</v>
      </c>
      <c r="D30" s="164">
        <f>3.94+0.743+0.093</f>
        <v>4.776</v>
      </c>
      <c r="E30" s="317"/>
      <c r="F30" s="209"/>
      <c r="G30" s="318"/>
      <c r="H30" s="209"/>
      <c r="I30" s="7"/>
      <c r="J30" s="8"/>
      <c r="K30" s="7"/>
      <c r="L30" s="8"/>
      <c r="M30" s="7"/>
      <c r="N30" s="8"/>
    </row>
    <row r="31" spans="1:14" ht="13.5" thickBot="1">
      <c r="A31" s="315"/>
      <c r="B31" s="162" t="s">
        <v>115</v>
      </c>
      <c r="C31" s="165">
        <v>17.25</v>
      </c>
      <c r="D31" s="164">
        <v>45.412</v>
      </c>
      <c r="E31" s="317"/>
      <c r="F31" s="209"/>
      <c r="G31" s="318"/>
      <c r="H31" s="209"/>
      <c r="I31" s="7"/>
      <c r="J31" s="8"/>
      <c r="K31" s="7"/>
      <c r="L31" s="8"/>
      <c r="M31" s="7"/>
      <c r="N31" s="8"/>
    </row>
    <row r="32" spans="1:14" ht="12.75">
      <c r="A32" s="314" t="s">
        <v>22</v>
      </c>
      <c r="B32" s="161" t="s">
        <v>95</v>
      </c>
      <c r="C32" s="77">
        <v>5140</v>
      </c>
      <c r="D32" s="166">
        <f>6.04+2.971+0.093</f>
        <v>9.104</v>
      </c>
      <c r="E32" s="316">
        <f>358+4</f>
        <v>362</v>
      </c>
      <c r="F32" s="233">
        <v>25.76</v>
      </c>
      <c r="G32" s="239">
        <f>150*84</f>
        <v>12600</v>
      </c>
      <c r="H32" s="233">
        <v>12.33</v>
      </c>
      <c r="I32" s="21"/>
      <c r="J32" s="22"/>
      <c r="K32" s="21"/>
      <c r="L32" s="22"/>
      <c r="M32" s="21"/>
      <c r="N32" s="22"/>
    </row>
    <row r="33" spans="1:14" ht="12.75" customHeight="1">
      <c r="A33" s="315"/>
      <c r="B33" s="162" t="s">
        <v>102</v>
      </c>
      <c r="C33" s="78">
        <v>0</v>
      </c>
      <c r="D33" s="164">
        <v>0</v>
      </c>
      <c r="E33" s="317"/>
      <c r="F33" s="209"/>
      <c r="G33" s="318"/>
      <c r="H33" s="209"/>
      <c r="I33" s="21"/>
      <c r="J33" s="22"/>
      <c r="K33" s="21"/>
      <c r="L33" s="22"/>
      <c r="M33" s="21"/>
      <c r="N33" s="22"/>
    </row>
    <row r="34" spans="1:14" ht="12.75" customHeight="1" thickBot="1">
      <c r="A34" s="315"/>
      <c r="B34" s="162" t="s">
        <v>115</v>
      </c>
      <c r="C34" s="165">
        <v>17.25</v>
      </c>
      <c r="D34" s="164">
        <v>45.412</v>
      </c>
      <c r="E34" s="317"/>
      <c r="F34" s="209"/>
      <c r="G34" s="318"/>
      <c r="H34" s="209"/>
      <c r="I34" s="21"/>
      <c r="J34" s="22"/>
      <c r="K34" s="21"/>
      <c r="L34" s="22"/>
      <c r="M34" s="21"/>
      <c r="N34" s="22"/>
    </row>
    <row r="35" spans="1:14" ht="12.75" customHeight="1">
      <c r="A35" s="314" t="s">
        <v>23</v>
      </c>
      <c r="B35" s="101" t="s">
        <v>95</v>
      </c>
      <c r="C35" s="118">
        <v>6780</v>
      </c>
      <c r="D35" s="166">
        <f>6.04+2.971+0.093</f>
        <v>9.104</v>
      </c>
      <c r="E35" s="316">
        <f>509+9</f>
        <v>518</v>
      </c>
      <c r="F35" s="233">
        <v>25.76</v>
      </c>
      <c r="G35" s="239">
        <f>150*84</f>
        <v>12600</v>
      </c>
      <c r="H35" s="233">
        <v>12.33</v>
      </c>
      <c r="I35" s="4"/>
      <c r="J35" s="5"/>
      <c r="K35" s="4"/>
      <c r="L35" s="5"/>
      <c r="M35" s="4"/>
      <c r="N35" s="5"/>
    </row>
    <row r="36" spans="1:14" ht="12.75" customHeight="1">
      <c r="A36" s="315"/>
      <c r="B36" s="106" t="s">
        <v>102</v>
      </c>
      <c r="C36" s="118">
        <v>0</v>
      </c>
      <c r="D36" s="164">
        <v>0</v>
      </c>
      <c r="E36" s="317"/>
      <c r="F36" s="209"/>
      <c r="G36" s="318"/>
      <c r="H36" s="209"/>
      <c r="I36" s="4"/>
      <c r="J36" s="5"/>
      <c r="K36" s="4"/>
      <c r="L36" s="5"/>
      <c r="M36" s="4"/>
      <c r="N36" s="5"/>
    </row>
    <row r="37" spans="1:14" ht="12.75" customHeight="1" thickBot="1">
      <c r="A37" s="315"/>
      <c r="B37" s="106" t="s">
        <v>115</v>
      </c>
      <c r="C37" s="118">
        <v>17.25</v>
      </c>
      <c r="D37" s="164">
        <v>45.412</v>
      </c>
      <c r="E37" s="317"/>
      <c r="F37" s="209"/>
      <c r="G37" s="318"/>
      <c r="H37" s="209"/>
      <c r="I37" s="4"/>
      <c r="J37" s="5"/>
      <c r="K37" s="4"/>
      <c r="L37" s="5"/>
      <c r="M37" s="4"/>
      <c r="N37" s="5"/>
    </row>
    <row r="38" spans="1:14" ht="12.75">
      <c r="A38" s="314" t="s">
        <v>24</v>
      </c>
      <c r="B38" s="161" t="s">
        <v>95</v>
      </c>
      <c r="C38" s="152">
        <v>7260</v>
      </c>
      <c r="D38" s="167">
        <f>6.04+2.971+0.093</f>
        <v>9.104</v>
      </c>
      <c r="E38" s="237">
        <f>374+5</f>
        <v>379</v>
      </c>
      <c r="F38" s="233">
        <v>25.76</v>
      </c>
      <c r="G38" s="239">
        <f>150*84</f>
        <v>12600</v>
      </c>
      <c r="H38" s="233">
        <v>12.33</v>
      </c>
      <c r="I38" s="4"/>
      <c r="J38" s="5"/>
      <c r="K38" s="4"/>
      <c r="L38" s="5"/>
      <c r="M38" s="4"/>
      <c r="N38" s="5"/>
    </row>
    <row r="39" spans="1:14" ht="15" customHeight="1">
      <c r="A39" s="315"/>
      <c r="B39" s="162" t="s">
        <v>102</v>
      </c>
      <c r="C39" s="153">
        <v>0</v>
      </c>
      <c r="D39" s="168">
        <v>0</v>
      </c>
      <c r="E39" s="232"/>
      <c r="F39" s="209"/>
      <c r="G39" s="318"/>
      <c r="H39" s="209"/>
      <c r="I39" s="4"/>
      <c r="J39" s="5"/>
      <c r="K39" s="4"/>
      <c r="L39" s="5"/>
      <c r="M39" s="4"/>
      <c r="N39" s="5"/>
    </row>
    <row r="40" spans="1:14" ht="15" customHeight="1" thickBot="1">
      <c r="A40" s="315"/>
      <c r="B40" s="162" t="s">
        <v>115</v>
      </c>
      <c r="C40" s="154">
        <v>17.25</v>
      </c>
      <c r="D40" s="169">
        <v>45.412</v>
      </c>
      <c r="E40" s="232"/>
      <c r="F40" s="209"/>
      <c r="G40" s="318"/>
      <c r="H40" s="209"/>
      <c r="I40" s="4"/>
      <c r="J40" s="5"/>
      <c r="K40" s="4"/>
      <c r="L40" s="5"/>
      <c r="M40" s="4"/>
      <c r="N40" s="5"/>
    </row>
    <row r="41" spans="1:14" ht="12.75">
      <c r="A41" s="314" t="s">
        <v>25</v>
      </c>
      <c r="B41" s="161" t="s">
        <v>95</v>
      </c>
      <c r="C41" s="367">
        <v>6560</v>
      </c>
      <c r="D41" s="126">
        <v>9.104</v>
      </c>
      <c r="E41" s="237">
        <f>239+6</f>
        <v>245</v>
      </c>
      <c r="F41" s="233">
        <v>25.76</v>
      </c>
      <c r="G41" s="239">
        <f>150*84</f>
        <v>12600</v>
      </c>
      <c r="H41" s="233">
        <v>12.33</v>
      </c>
      <c r="I41" s="4"/>
      <c r="J41" s="5"/>
      <c r="K41" s="4"/>
      <c r="L41" s="5"/>
      <c r="M41" s="4"/>
      <c r="N41" s="5"/>
    </row>
    <row r="42" spans="1:14" ht="15" customHeight="1">
      <c r="A42" s="315"/>
      <c r="B42" s="162" t="s">
        <v>102</v>
      </c>
      <c r="C42" s="368">
        <v>0</v>
      </c>
      <c r="D42" s="134">
        <v>0</v>
      </c>
      <c r="E42" s="232"/>
      <c r="F42" s="209"/>
      <c r="G42" s="318"/>
      <c r="H42" s="209"/>
      <c r="I42" s="4"/>
      <c r="J42" s="5"/>
      <c r="K42" s="4"/>
      <c r="L42" s="5"/>
      <c r="M42" s="4"/>
      <c r="N42" s="5"/>
    </row>
    <row r="43" spans="1:14" ht="15" customHeight="1" thickBot="1">
      <c r="A43" s="315"/>
      <c r="B43" s="162" t="s">
        <v>115</v>
      </c>
      <c r="C43" s="369">
        <v>17.25</v>
      </c>
      <c r="D43" s="137">
        <v>45.412</v>
      </c>
      <c r="E43" s="232"/>
      <c r="F43" s="209"/>
      <c r="G43" s="318"/>
      <c r="H43" s="209"/>
      <c r="I43" s="4"/>
      <c r="J43" s="5"/>
      <c r="K43" s="4"/>
      <c r="L43" s="5"/>
      <c r="M43" s="4"/>
      <c r="N43" s="5"/>
    </row>
    <row r="44" spans="1:14" ht="12.75">
      <c r="A44" s="314" t="s">
        <v>26</v>
      </c>
      <c r="B44" s="161" t="s">
        <v>95</v>
      </c>
      <c r="C44" s="152"/>
      <c r="D44" s="126"/>
      <c r="E44" s="237"/>
      <c r="F44" s="233"/>
      <c r="G44" s="239"/>
      <c r="H44" s="233"/>
      <c r="I44" s="14"/>
      <c r="J44" s="15"/>
      <c r="K44" s="14"/>
      <c r="L44" s="15"/>
      <c r="M44" s="14"/>
      <c r="N44" s="15"/>
    </row>
    <row r="45" spans="1:14" ht="15" customHeight="1">
      <c r="A45" s="315"/>
      <c r="B45" s="162" t="s">
        <v>102</v>
      </c>
      <c r="C45" s="153"/>
      <c r="D45" s="134"/>
      <c r="E45" s="232"/>
      <c r="F45" s="209"/>
      <c r="G45" s="318"/>
      <c r="H45" s="209"/>
      <c r="I45" s="14"/>
      <c r="J45" s="15"/>
      <c r="K45" s="14"/>
      <c r="L45" s="15"/>
      <c r="M45" s="14"/>
      <c r="N45" s="15"/>
    </row>
    <row r="46" spans="1:14" ht="15" customHeight="1" thickBot="1">
      <c r="A46" s="315"/>
      <c r="B46" s="162" t="s">
        <v>115</v>
      </c>
      <c r="C46" s="154"/>
      <c r="D46" s="137"/>
      <c r="E46" s="232"/>
      <c r="F46" s="209"/>
      <c r="G46" s="318"/>
      <c r="H46" s="209"/>
      <c r="I46" s="14"/>
      <c r="J46" s="15"/>
      <c r="K46" s="14"/>
      <c r="L46" s="15"/>
      <c r="M46" s="14"/>
      <c r="N46" s="15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18" t="s">
        <v>32</v>
      </c>
      <c r="B48" s="218"/>
      <c r="C48" s="218"/>
      <c r="D48" s="219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18" t="s">
        <v>35</v>
      </c>
      <c r="C50" s="218"/>
      <c r="D50" s="218"/>
      <c r="E50" s="219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18" t="s">
        <v>34</v>
      </c>
      <c r="C51" s="218"/>
      <c r="D51" s="218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F35:F37"/>
    <mergeCell ref="H38:H40"/>
    <mergeCell ref="A38:A40"/>
    <mergeCell ref="E38:E40"/>
    <mergeCell ref="F38:F40"/>
    <mergeCell ref="G38:G40"/>
    <mergeCell ref="H20:H22"/>
    <mergeCell ref="H26:H28"/>
    <mergeCell ref="A26:A28"/>
    <mergeCell ref="E26:E28"/>
    <mergeCell ref="F26:F28"/>
    <mergeCell ref="G26:G28"/>
    <mergeCell ref="A23:A25"/>
    <mergeCell ref="G23:G25"/>
    <mergeCell ref="H23:H25"/>
    <mergeCell ref="F23:F25"/>
    <mergeCell ref="E23:E25"/>
    <mergeCell ref="I9:J9"/>
    <mergeCell ref="E9:E10"/>
    <mergeCell ref="F9:F10"/>
    <mergeCell ref="G9:H9"/>
    <mergeCell ref="H11:H13"/>
    <mergeCell ref="E11:E13"/>
    <mergeCell ref="F11:F13"/>
    <mergeCell ref="F17:F19"/>
    <mergeCell ref="G17:G19"/>
    <mergeCell ref="B50:E50"/>
    <mergeCell ref="B51:D51"/>
    <mergeCell ref="A11:A13"/>
    <mergeCell ref="G11:G13"/>
    <mergeCell ref="A29:A31"/>
    <mergeCell ref="E29:E31"/>
    <mergeCell ref="G29:G31"/>
    <mergeCell ref="A35:A37"/>
    <mergeCell ref="E35:E37"/>
    <mergeCell ref="G20:G22"/>
    <mergeCell ref="A20:A22"/>
    <mergeCell ref="E20:E22"/>
    <mergeCell ref="F20:F22"/>
    <mergeCell ref="H14:H16"/>
    <mergeCell ref="A14:A16"/>
    <mergeCell ref="E14:E16"/>
    <mergeCell ref="F14:F16"/>
    <mergeCell ref="H17:H19"/>
    <mergeCell ref="A17:A19"/>
    <mergeCell ref="E17:E19"/>
    <mergeCell ref="K9:L9"/>
    <mergeCell ref="M9:N9"/>
    <mergeCell ref="A48:D48"/>
    <mergeCell ref="A6:N7"/>
    <mergeCell ref="A8:A10"/>
    <mergeCell ref="B8:D8"/>
    <mergeCell ref="E8:F8"/>
    <mergeCell ref="G8:N8"/>
    <mergeCell ref="D9:D10"/>
    <mergeCell ref="G14:G16"/>
    <mergeCell ref="H29:H31"/>
    <mergeCell ref="F29:F31"/>
    <mergeCell ref="G41:G43"/>
    <mergeCell ref="A32:A34"/>
    <mergeCell ref="G32:G34"/>
    <mergeCell ref="H32:H34"/>
    <mergeCell ref="E32:E34"/>
    <mergeCell ref="F32:F34"/>
    <mergeCell ref="G35:G37"/>
    <mergeCell ref="H35:H37"/>
    <mergeCell ref="B9:C10"/>
    <mergeCell ref="H44:H46"/>
    <mergeCell ref="F44:F46"/>
    <mergeCell ref="A44:A46"/>
    <mergeCell ref="E44:E46"/>
    <mergeCell ref="G44:G46"/>
    <mergeCell ref="H41:H43"/>
    <mergeCell ref="A41:A43"/>
    <mergeCell ref="E41:E43"/>
    <mergeCell ref="F41:F43"/>
  </mergeCells>
  <printOptions/>
  <pageMargins left="0.2" right="0.25" top="0.51" bottom="0.6" header="0.5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6">
      <selection activeCell="D31" sqref="D31:D32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55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220" t="s">
        <v>5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3.5" thickBot="1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16.5" thickBot="1" thickTop="1">
      <c r="A8" s="210" t="s">
        <v>6</v>
      </c>
      <c r="B8" s="245" t="s">
        <v>7</v>
      </c>
      <c r="C8" s="246"/>
      <c r="D8" s="247"/>
      <c r="E8" s="245" t="s">
        <v>11</v>
      </c>
      <c r="F8" s="247"/>
      <c r="G8" s="226" t="s">
        <v>15</v>
      </c>
      <c r="H8" s="227"/>
      <c r="I8" s="227"/>
      <c r="J8" s="227"/>
      <c r="K8" s="227"/>
      <c r="L8" s="227"/>
      <c r="M8" s="227"/>
      <c r="N8" s="228"/>
    </row>
    <row r="9" spans="1:14" ht="13.5" thickTop="1">
      <c r="A9" s="211"/>
      <c r="B9" s="229" t="s">
        <v>8</v>
      </c>
      <c r="C9" s="230"/>
      <c r="D9" s="217" t="s">
        <v>9</v>
      </c>
      <c r="E9" s="213" t="s">
        <v>10</v>
      </c>
      <c r="F9" s="217" t="s">
        <v>9</v>
      </c>
      <c r="G9" s="199" t="s">
        <v>27</v>
      </c>
      <c r="H9" s="200"/>
      <c r="I9" s="215" t="s">
        <v>28</v>
      </c>
      <c r="J9" s="216"/>
      <c r="K9" s="215" t="s">
        <v>13</v>
      </c>
      <c r="L9" s="216"/>
      <c r="M9" s="215" t="s">
        <v>14</v>
      </c>
      <c r="N9" s="216"/>
    </row>
    <row r="10" spans="1:14" ht="15" thickBot="1">
      <c r="A10" s="212"/>
      <c r="B10" s="231"/>
      <c r="C10" s="232"/>
      <c r="D10" s="209"/>
      <c r="E10" s="214"/>
      <c r="F10" s="23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251" t="s">
        <v>16</v>
      </c>
      <c r="B11" s="101" t="s">
        <v>95</v>
      </c>
      <c r="C11" s="125">
        <v>2980</v>
      </c>
      <c r="D11" s="126">
        <f>5.25+2.599+0.093</f>
        <v>7.942</v>
      </c>
      <c r="E11" s="230">
        <v>237</v>
      </c>
      <c r="F11" s="217">
        <v>22.89</v>
      </c>
      <c r="G11" s="248">
        <f>182*84</f>
        <v>15288</v>
      </c>
      <c r="H11" s="201">
        <v>12.33</v>
      </c>
      <c r="I11" s="7"/>
      <c r="J11" s="8"/>
      <c r="K11" s="7"/>
      <c r="L11" s="8"/>
      <c r="M11" s="7"/>
      <c r="N11" s="8"/>
    </row>
    <row r="12" spans="1:14" ht="15" customHeight="1">
      <c r="A12" s="241"/>
      <c r="B12" s="104" t="s">
        <v>113</v>
      </c>
      <c r="C12" s="116">
        <v>17.25</v>
      </c>
      <c r="D12" s="135">
        <v>45.412</v>
      </c>
      <c r="E12" s="242"/>
      <c r="F12" s="243"/>
      <c r="G12" s="244"/>
      <c r="H12" s="250"/>
      <c r="I12" s="7"/>
      <c r="J12" s="8"/>
      <c r="K12" s="7"/>
      <c r="L12" s="8"/>
      <c r="M12" s="7"/>
      <c r="N12" s="8"/>
    </row>
    <row r="13" spans="1:14" ht="15" customHeight="1">
      <c r="A13" s="235" t="s">
        <v>17</v>
      </c>
      <c r="B13" s="106" t="s">
        <v>95</v>
      </c>
      <c r="C13" s="118">
        <v>2100</v>
      </c>
      <c r="D13" s="134">
        <v>7.942</v>
      </c>
      <c r="E13" s="237">
        <v>208</v>
      </c>
      <c r="F13" s="249">
        <v>22.89</v>
      </c>
      <c r="G13" s="239">
        <f>182*84</f>
        <v>15288</v>
      </c>
      <c r="H13" s="249">
        <v>12.33</v>
      </c>
      <c r="I13" s="14"/>
      <c r="J13" s="15"/>
      <c r="K13" s="14"/>
      <c r="L13" s="15"/>
      <c r="M13" s="14"/>
      <c r="N13" s="15"/>
    </row>
    <row r="14" spans="1:14" ht="15" customHeight="1">
      <c r="A14" s="241"/>
      <c r="B14" s="106" t="s">
        <v>96</v>
      </c>
      <c r="C14" s="116">
        <v>17.25</v>
      </c>
      <c r="D14" s="135">
        <v>45.412</v>
      </c>
      <c r="E14" s="242"/>
      <c r="F14" s="250"/>
      <c r="G14" s="244"/>
      <c r="H14" s="250"/>
      <c r="I14" s="21"/>
      <c r="J14" s="22"/>
      <c r="K14" s="21"/>
      <c r="L14" s="22"/>
      <c r="M14" s="21"/>
      <c r="N14" s="22"/>
    </row>
    <row r="15" spans="1:14" ht="15" customHeight="1">
      <c r="A15" s="235" t="s">
        <v>18</v>
      </c>
      <c r="B15" s="108" t="s">
        <v>95</v>
      </c>
      <c r="C15" s="118">
        <v>2460</v>
      </c>
      <c r="D15" s="134">
        <v>7.942</v>
      </c>
      <c r="E15" s="237">
        <v>194</v>
      </c>
      <c r="F15" s="249">
        <v>22.89</v>
      </c>
      <c r="G15" s="239">
        <f>182*84</f>
        <v>15288</v>
      </c>
      <c r="H15" s="249">
        <v>12.33</v>
      </c>
      <c r="I15" s="14"/>
      <c r="J15" s="15"/>
      <c r="K15" s="14"/>
      <c r="L15" s="15"/>
      <c r="M15" s="14"/>
      <c r="N15" s="15"/>
    </row>
    <row r="16" spans="1:14" ht="15" customHeight="1">
      <c r="A16" s="241"/>
      <c r="B16" s="104" t="s">
        <v>96</v>
      </c>
      <c r="C16" s="116">
        <v>17.25</v>
      </c>
      <c r="D16" s="135">
        <v>45.412</v>
      </c>
      <c r="E16" s="242"/>
      <c r="F16" s="250"/>
      <c r="G16" s="244"/>
      <c r="H16" s="250"/>
      <c r="I16" s="21"/>
      <c r="J16" s="22"/>
      <c r="K16" s="21"/>
      <c r="L16" s="22"/>
      <c r="M16" s="21"/>
      <c r="N16" s="22"/>
    </row>
    <row r="17" spans="1:14" ht="15" customHeight="1">
      <c r="A17" s="235" t="s">
        <v>19</v>
      </c>
      <c r="B17" s="108" t="s">
        <v>95</v>
      </c>
      <c r="C17" s="118">
        <v>1980</v>
      </c>
      <c r="D17" s="134">
        <v>7.942</v>
      </c>
      <c r="E17" s="237">
        <v>147</v>
      </c>
      <c r="F17" s="249">
        <v>25.76</v>
      </c>
      <c r="G17" s="239">
        <f>182*84</f>
        <v>15288</v>
      </c>
      <c r="H17" s="249">
        <v>12.33</v>
      </c>
      <c r="I17" s="14"/>
      <c r="J17" s="15"/>
      <c r="K17" s="14"/>
      <c r="L17" s="15"/>
      <c r="M17" s="14"/>
      <c r="N17" s="15"/>
    </row>
    <row r="18" spans="1:14" ht="12.75">
      <c r="A18" s="241"/>
      <c r="B18" s="104" t="s">
        <v>96</v>
      </c>
      <c r="C18" s="116">
        <v>17.25</v>
      </c>
      <c r="D18" s="135">
        <v>45.412</v>
      </c>
      <c r="E18" s="242"/>
      <c r="F18" s="250"/>
      <c r="G18" s="244"/>
      <c r="H18" s="250"/>
      <c r="I18" s="21"/>
      <c r="J18" s="22"/>
      <c r="K18" s="21"/>
      <c r="L18" s="22"/>
      <c r="M18" s="21"/>
      <c r="N18" s="22"/>
    </row>
    <row r="19" spans="1:14" ht="12.75">
      <c r="A19" s="235" t="s">
        <v>20</v>
      </c>
      <c r="B19" s="108" t="s">
        <v>95</v>
      </c>
      <c r="C19" s="118">
        <v>1560</v>
      </c>
      <c r="D19" s="134">
        <v>7.942</v>
      </c>
      <c r="E19" s="237">
        <v>109</v>
      </c>
      <c r="F19" s="249">
        <v>25.76</v>
      </c>
      <c r="G19" s="239">
        <f>182*84</f>
        <v>15288</v>
      </c>
      <c r="H19" s="233">
        <v>12.33</v>
      </c>
      <c r="I19" s="14"/>
      <c r="J19" s="15"/>
      <c r="K19" s="14"/>
      <c r="L19" s="15"/>
      <c r="M19" s="14"/>
      <c r="N19" s="15"/>
    </row>
    <row r="20" spans="1:14" ht="12.75">
      <c r="A20" s="241"/>
      <c r="B20" s="104" t="s">
        <v>96</v>
      </c>
      <c r="C20" s="116">
        <v>17.25</v>
      </c>
      <c r="D20" s="135">
        <v>45.412</v>
      </c>
      <c r="E20" s="242"/>
      <c r="F20" s="250"/>
      <c r="G20" s="244"/>
      <c r="H20" s="243"/>
      <c r="I20" s="21"/>
      <c r="J20" s="22"/>
      <c r="K20" s="21"/>
      <c r="L20" s="22"/>
      <c r="M20" s="21"/>
      <c r="N20" s="22"/>
    </row>
    <row r="21" spans="1:14" ht="12.75">
      <c r="A21" s="235" t="s">
        <v>69</v>
      </c>
      <c r="B21" s="108" t="s">
        <v>95</v>
      </c>
      <c r="C21" s="118">
        <v>1120</v>
      </c>
      <c r="D21" s="134">
        <v>7.942</v>
      </c>
      <c r="E21" s="237">
        <v>118</v>
      </c>
      <c r="F21" s="249">
        <v>25.76</v>
      </c>
      <c r="G21" s="239">
        <f>182*84</f>
        <v>15288</v>
      </c>
      <c r="H21" s="233">
        <v>12.33</v>
      </c>
      <c r="I21" s="14"/>
      <c r="J21" s="15"/>
      <c r="K21" s="14"/>
      <c r="L21" s="15"/>
      <c r="M21" s="14"/>
      <c r="N21" s="15"/>
    </row>
    <row r="22" spans="1:14" ht="12.75">
      <c r="A22" s="241"/>
      <c r="B22" s="104" t="s">
        <v>96</v>
      </c>
      <c r="C22" s="116">
        <v>17.25</v>
      </c>
      <c r="D22" s="135">
        <v>45.412</v>
      </c>
      <c r="E22" s="242"/>
      <c r="F22" s="250"/>
      <c r="G22" s="244"/>
      <c r="H22" s="243"/>
      <c r="I22" s="21"/>
      <c r="J22" s="22"/>
      <c r="K22" s="21"/>
      <c r="L22" s="22"/>
      <c r="M22" s="21"/>
      <c r="N22" s="22"/>
    </row>
    <row r="23" spans="1:14" ht="12.75">
      <c r="A23" s="235" t="s">
        <v>70</v>
      </c>
      <c r="B23" s="108" t="s">
        <v>95</v>
      </c>
      <c r="C23" s="118">
        <v>920</v>
      </c>
      <c r="D23" s="134">
        <v>7.942</v>
      </c>
      <c r="E23" s="237">
        <v>115</v>
      </c>
      <c r="F23" s="233">
        <v>25.76</v>
      </c>
      <c r="G23" s="239">
        <f>182*84</f>
        <v>15288</v>
      </c>
      <c r="H23" s="233">
        <v>12.33</v>
      </c>
      <c r="I23" s="14"/>
      <c r="J23" s="15"/>
      <c r="K23" s="14"/>
      <c r="L23" s="15"/>
      <c r="M23" s="14"/>
      <c r="N23" s="15"/>
    </row>
    <row r="24" spans="1:14" ht="12.75">
      <c r="A24" s="241"/>
      <c r="B24" s="104" t="s">
        <v>96</v>
      </c>
      <c r="C24" s="116">
        <v>17.25</v>
      </c>
      <c r="D24" s="135">
        <v>45.412</v>
      </c>
      <c r="E24" s="242"/>
      <c r="F24" s="243"/>
      <c r="G24" s="244"/>
      <c r="H24" s="243"/>
      <c r="I24" s="21"/>
      <c r="J24" s="22"/>
      <c r="K24" s="21"/>
      <c r="L24" s="22"/>
      <c r="M24" s="21"/>
      <c r="N24" s="22"/>
    </row>
    <row r="25" spans="1:14" ht="12.75">
      <c r="A25" s="235" t="s">
        <v>22</v>
      </c>
      <c r="B25" s="108" t="s">
        <v>95</v>
      </c>
      <c r="C25" s="118">
        <v>980</v>
      </c>
      <c r="D25" s="134">
        <f>5.37+2.599+0.093</f>
        <v>8.062000000000001</v>
      </c>
      <c r="E25" s="237">
        <v>63</v>
      </c>
      <c r="F25" s="233">
        <v>25.76</v>
      </c>
      <c r="G25" s="239">
        <f>182*84</f>
        <v>15288</v>
      </c>
      <c r="H25" s="233">
        <v>12.33</v>
      </c>
      <c r="I25" s="21"/>
      <c r="J25" s="22"/>
      <c r="K25" s="21"/>
      <c r="L25" s="22"/>
      <c r="M25" s="21"/>
      <c r="N25" s="22"/>
    </row>
    <row r="26" spans="1:14" ht="12.75">
      <c r="A26" s="241"/>
      <c r="B26" s="104" t="s">
        <v>96</v>
      </c>
      <c r="C26" s="116">
        <v>17.25</v>
      </c>
      <c r="D26" s="135">
        <v>45.412</v>
      </c>
      <c r="E26" s="242"/>
      <c r="F26" s="243"/>
      <c r="G26" s="244"/>
      <c r="H26" s="243"/>
      <c r="I26" s="4"/>
      <c r="J26" s="5"/>
      <c r="K26" s="4"/>
      <c r="L26" s="5"/>
      <c r="M26" s="4"/>
      <c r="N26" s="5"/>
    </row>
    <row r="27" spans="1:14" ht="12.75">
      <c r="A27" s="235" t="s">
        <v>23</v>
      </c>
      <c r="B27" s="108" t="s">
        <v>95</v>
      </c>
      <c r="C27" s="118">
        <v>1400</v>
      </c>
      <c r="D27" s="134">
        <f>5.37+2.599+0.093</f>
        <v>8.062000000000001</v>
      </c>
      <c r="E27" s="237">
        <v>130</v>
      </c>
      <c r="F27" s="233">
        <v>25.76</v>
      </c>
      <c r="G27" s="239">
        <f>182*84</f>
        <v>15288</v>
      </c>
      <c r="H27" s="233">
        <v>12.33</v>
      </c>
      <c r="I27" s="4"/>
      <c r="J27" s="5"/>
      <c r="K27" s="4"/>
      <c r="L27" s="5"/>
      <c r="M27" s="4"/>
      <c r="N27" s="5"/>
    </row>
    <row r="28" spans="1:14" ht="12.75">
      <c r="A28" s="241"/>
      <c r="B28" s="104" t="s">
        <v>96</v>
      </c>
      <c r="C28" s="116">
        <v>17.25</v>
      </c>
      <c r="D28" s="135">
        <v>45.412</v>
      </c>
      <c r="E28" s="242"/>
      <c r="F28" s="243"/>
      <c r="G28" s="244"/>
      <c r="H28" s="243"/>
      <c r="I28" s="4"/>
      <c r="J28" s="5"/>
      <c r="K28" s="4"/>
      <c r="L28" s="5"/>
      <c r="M28" s="4"/>
      <c r="N28" s="5"/>
    </row>
    <row r="29" spans="1:14" ht="12.75">
      <c r="A29" s="235" t="s">
        <v>24</v>
      </c>
      <c r="B29" s="108" t="s">
        <v>95</v>
      </c>
      <c r="C29" s="118">
        <v>2160</v>
      </c>
      <c r="D29" s="134">
        <v>8.062</v>
      </c>
      <c r="E29" s="237">
        <f>132</f>
        <v>132</v>
      </c>
      <c r="F29" s="233">
        <v>25.76</v>
      </c>
      <c r="G29" s="239">
        <f>182*84</f>
        <v>15288</v>
      </c>
      <c r="H29" s="233">
        <v>12.33</v>
      </c>
      <c r="I29" s="4"/>
      <c r="J29" s="5"/>
      <c r="K29" s="4"/>
      <c r="L29" s="5"/>
      <c r="M29" s="4"/>
      <c r="N29" s="5"/>
    </row>
    <row r="30" spans="1:14" ht="12.75">
      <c r="A30" s="241"/>
      <c r="B30" s="104" t="s">
        <v>96</v>
      </c>
      <c r="C30" s="116">
        <v>17.25</v>
      </c>
      <c r="D30" s="135">
        <v>45.412</v>
      </c>
      <c r="E30" s="242"/>
      <c r="F30" s="243"/>
      <c r="G30" s="244"/>
      <c r="H30" s="243"/>
      <c r="I30" s="4"/>
      <c r="J30" s="5"/>
      <c r="K30" s="4"/>
      <c r="L30" s="5"/>
      <c r="M30" s="4"/>
      <c r="N30" s="5"/>
    </row>
    <row r="31" spans="1:14" ht="12.75">
      <c r="A31" s="235" t="s">
        <v>25</v>
      </c>
      <c r="B31" s="108" t="s">
        <v>95</v>
      </c>
      <c r="C31" s="118">
        <v>1920</v>
      </c>
      <c r="D31" s="134">
        <v>8.062</v>
      </c>
      <c r="E31" s="237">
        <v>157</v>
      </c>
      <c r="F31" s="233">
        <v>25.76</v>
      </c>
      <c r="G31" s="239">
        <f>182*84</f>
        <v>15288</v>
      </c>
      <c r="H31" s="233">
        <v>12.33</v>
      </c>
      <c r="I31" s="4"/>
      <c r="J31" s="5"/>
      <c r="K31" s="4"/>
      <c r="L31" s="5"/>
      <c r="M31" s="4"/>
      <c r="N31" s="5"/>
    </row>
    <row r="32" spans="1:14" ht="12.75">
      <c r="A32" s="241"/>
      <c r="B32" s="104" t="s">
        <v>96</v>
      </c>
      <c r="C32" s="116">
        <v>17.25</v>
      </c>
      <c r="D32" s="135">
        <v>45.412</v>
      </c>
      <c r="E32" s="242"/>
      <c r="F32" s="243"/>
      <c r="G32" s="244"/>
      <c r="H32" s="243"/>
      <c r="I32" s="4"/>
      <c r="J32" s="5"/>
      <c r="K32" s="4"/>
      <c r="L32" s="5"/>
      <c r="M32" s="4"/>
      <c r="N32" s="5"/>
    </row>
    <row r="33" spans="1:14" ht="12.75">
      <c r="A33" s="235" t="s">
        <v>26</v>
      </c>
      <c r="B33" s="108" t="s">
        <v>95</v>
      </c>
      <c r="C33" s="118"/>
      <c r="D33" s="134"/>
      <c r="E33" s="237"/>
      <c r="F33" s="233"/>
      <c r="G33" s="239"/>
      <c r="H33" s="233"/>
      <c r="I33" s="14"/>
      <c r="J33" s="15"/>
      <c r="K33" s="14"/>
      <c r="L33" s="15"/>
      <c r="M33" s="14"/>
      <c r="N33" s="15"/>
    </row>
    <row r="34" spans="1:14" ht="13.5" thickBot="1">
      <c r="A34" s="236"/>
      <c r="B34" s="110" t="s">
        <v>96</v>
      </c>
      <c r="C34" s="136"/>
      <c r="D34" s="137"/>
      <c r="E34" s="238"/>
      <c r="F34" s="234"/>
      <c r="G34" s="240"/>
      <c r="H34" s="234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18" t="s">
        <v>32</v>
      </c>
      <c r="B36" s="218"/>
      <c r="C36" s="218"/>
      <c r="D36" s="219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18" t="s">
        <v>35</v>
      </c>
      <c r="C38" s="218"/>
      <c r="D38" s="218"/>
      <c r="E38" s="219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18" t="s">
        <v>34</v>
      </c>
      <c r="C39" s="218"/>
      <c r="D39" s="218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76">
    <mergeCell ref="H29:H30"/>
    <mergeCell ref="A29:A30"/>
    <mergeCell ref="E29:E30"/>
    <mergeCell ref="F29:F30"/>
    <mergeCell ref="G29:G30"/>
    <mergeCell ref="A21:A22"/>
    <mergeCell ref="E21:E22"/>
    <mergeCell ref="F21:F22"/>
    <mergeCell ref="G21:G22"/>
    <mergeCell ref="H19:H20"/>
    <mergeCell ref="E19:E20"/>
    <mergeCell ref="F19:F20"/>
    <mergeCell ref="H21:H22"/>
    <mergeCell ref="B38:E38"/>
    <mergeCell ref="B39:D39"/>
    <mergeCell ref="I9:J9"/>
    <mergeCell ref="K9:L9"/>
    <mergeCell ref="F9:F10"/>
    <mergeCell ref="G9:H9"/>
    <mergeCell ref="H13:H14"/>
    <mergeCell ref="G13:G14"/>
    <mergeCell ref="H15:H16"/>
    <mergeCell ref="H17:H18"/>
    <mergeCell ref="A6:N7"/>
    <mergeCell ref="A8:A10"/>
    <mergeCell ref="B8:D8"/>
    <mergeCell ref="E8:F8"/>
    <mergeCell ref="G8:N8"/>
    <mergeCell ref="D9:D10"/>
    <mergeCell ref="E9:E10"/>
    <mergeCell ref="B9:C10"/>
    <mergeCell ref="G11:G12"/>
    <mergeCell ref="H11:H12"/>
    <mergeCell ref="M9:N9"/>
    <mergeCell ref="A36:D36"/>
    <mergeCell ref="A17:A18"/>
    <mergeCell ref="E17:E18"/>
    <mergeCell ref="F17:F18"/>
    <mergeCell ref="G17:G18"/>
    <mergeCell ref="A19:A20"/>
    <mergeCell ref="G19:G20"/>
    <mergeCell ref="A11:A12"/>
    <mergeCell ref="A13:A14"/>
    <mergeCell ref="E11:E12"/>
    <mergeCell ref="F11:F12"/>
    <mergeCell ref="E13:E14"/>
    <mergeCell ref="F13:F14"/>
    <mergeCell ref="A15:A16"/>
    <mergeCell ref="E15:E16"/>
    <mergeCell ref="F15:F16"/>
    <mergeCell ref="G15:G16"/>
    <mergeCell ref="H23:H24"/>
    <mergeCell ref="A23:A24"/>
    <mergeCell ref="E23:E24"/>
    <mergeCell ref="F23:F24"/>
    <mergeCell ref="G23:G24"/>
    <mergeCell ref="A27:A28"/>
    <mergeCell ref="G27:G28"/>
    <mergeCell ref="H27:H28"/>
    <mergeCell ref="E27:E28"/>
    <mergeCell ref="F27:F28"/>
    <mergeCell ref="A25:A26"/>
    <mergeCell ref="G25:G26"/>
    <mergeCell ref="H25:H26"/>
    <mergeCell ref="E25:E26"/>
    <mergeCell ref="F25:F26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  <mergeCell ref="G31:G32"/>
  </mergeCells>
  <printOptions/>
  <pageMargins left="0.23" right="0.2" top="0.37" bottom="0.42" header="0.29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25">
      <selection activeCell="D44" sqref="D44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333" t="s">
        <v>29</v>
      </c>
      <c r="J1" s="333"/>
      <c r="K1" s="333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333" t="s">
        <v>2</v>
      </c>
      <c r="J2" s="333"/>
      <c r="K2" s="333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33" t="s">
        <v>3</v>
      </c>
      <c r="J3" s="333"/>
      <c r="K3" s="333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66</v>
      </c>
      <c r="L5" s="45"/>
      <c r="M5" s="26"/>
      <c r="N5" s="30"/>
    </row>
    <row r="6" spans="1:14" ht="13.5" thickTop="1">
      <c r="A6" s="220" t="s">
        <v>5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3.5" thickBot="1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16.5" thickBot="1" thickTop="1">
      <c r="A8" s="210" t="s">
        <v>6</v>
      </c>
      <c r="B8" s="245" t="s">
        <v>7</v>
      </c>
      <c r="C8" s="246"/>
      <c r="D8" s="247"/>
      <c r="E8" s="245" t="s">
        <v>11</v>
      </c>
      <c r="F8" s="247"/>
      <c r="G8" s="226" t="s">
        <v>15</v>
      </c>
      <c r="H8" s="227"/>
      <c r="I8" s="227"/>
      <c r="J8" s="227"/>
      <c r="K8" s="227"/>
      <c r="L8" s="227"/>
      <c r="M8" s="227"/>
      <c r="N8" s="228"/>
    </row>
    <row r="9" spans="1:14" ht="13.5" thickTop="1">
      <c r="A9" s="211"/>
      <c r="B9" s="229" t="s">
        <v>8</v>
      </c>
      <c r="C9" s="230"/>
      <c r="D9" s="217" t="s">
        <v>9</v>
      </c>
      <c r="E9" s="213" t="s">
        <v>10</v>
      </c>
      <c r="F9" s="217" t="s">
        <v>9</v>
      </c>
      <c r="G9" s="199" t="s">
        <v>27</v>
      </c>
      <c r="H9" s="200"/>
      <c r="I9" s="215" t="s">
        <v>28</v>
      </c>
      <c r="J9" s="216"/>
      <c r="K9" s="215" t="s">
        <v>13</v>
      </c>
      <c r="L9" s="216"/>
      <c r="M9" s="215" t="s">
        <v>14</v>
      </c>
      <c r="N9" s="216"/>
    </row>
    <row r="10" spans="1:14" ht="15" thickBot="1">
      <c r="A10" s="212"/>
      <c r="B10" s="313"/>
      <c r="C10" s="238"/>
      <c r="D10" s="234"/>
      <c r="E10" s="214"/>
      <c r="F10" s="23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4" t="s">
        <v>16</v>
      </c>
      <c r="B11" s="101" t="s">
        <v>95</v>
      </c>
      <c r="C11" s="87">
        <v>3420</v>
      </c>
      <c r="D11" s="6">
        <f>5.91+2.971+0.093</f>
        <v>8.974</v>
      </c>
      <c r="E11" s="213">
        <v>80</v>
      </c>
      <c r="F11" s="217">
        <v>22.89</v>
      </c>
      <c r="G11" s="248">
        <f>317*84</f>
        <v>26628</v>
      </c>
      <c r="H11" s="201">
        <v>12.33</v>
      </c>
      <c r="I11" s="7"/>
      <c r="J11" s="8"/>
      <c r="K11" s="7"/>
      <c r="L11" s="8"/>
      <c r="M11" s="7"/>
      <c r="N11" s="8"/>
    </row>
    <row r="12" spans="1:14" ht="15.75" customHeight="1">
      <c r="A12" s="315"/>
      <c r="B12" s="106" t="s">
        <v>102</v>
      </c>
      <c r="C12" s="118">
        <v>0</v>
      </c>
      <c r="D12" s="8">
        <f>3.94+0.743+0.093</f>
        <v>4.776</v>
      </c>
      <c r="E12" s="317"/>
      <c r="F12" s="209"/>
      <c r="G12" s="318"/>
      <c r="H12" s="332"/>
      <c r="I12" s="7"/>
      <c r="J12" s="8"/>
      <c r="K12" s="7"/>
      <c r="L12" s="8"/>
      <c r="M12" s="7"/>
      <c r="N12" s="8"/>
    </row>
    <row r="13" spans="1:14" ht="15.75" customHeight="1" thickBot="1">
      <c r="A13" s="315"/>
      <c r="B13" s="106" t="s">
        <v>115</v>
      </c>
      <c r="C13" s="118">
        <v>17.25</v>
      </c>
      <c r="D13" s="8">
        <v>45.412</v>
      </c>
      <c r="E13" s="317"/>
      <c r="F13" s="209"/>
      <c r="G13" s="318"/>
      <c r="H13" s="332"/>
      <c r="I13" s="7"/>
      <c r="J13" s="8"/>
      <c r="K13" s="7"/>
      <c r="L13" s="8"/>
      <c r="M13" s="7"/>
      <c r="N13" s="8"/>
    </row>
    <row r="14" spans="1:14" ht="15.75" customHeight="1" thickTop="1">
      <c r="A14" s="314" t="s">
        <v>17</v>
      </c>
      <c r="B14" s="101" t="s">
        <v>95</v>
      </c>
      <c r="C14" s="117">
        <v>3000</v>
      </c>
      <c r="D14" s="6">
        <f>5.91+2.971+0.093</f>
        <v>8.974</v>
      </c>
      <c r="E14" s="316">
        <v>40</v>
      </c>
      <c r="F14" s="249">
        <v>22.89</v>
      </c>
      <c r="G14" s="239">
        <f>317*84</f>
        <v>26628</v>
      </c>
      <c r="H14" s="249">
        <v>12.33</v>
      </c>
      <c r="I14" s="14"/>
      <c r="J14" s="15"/>
      <c r="K14" s="14"/>
      <c r="L14" s="15"/>
      <c r="M14" s="14"/>
      <c r="N14" s="15"/>
    </row>
    <row r="15" spans="1:14" ht="15.75" customHeight="1">
      <c r="A15" s="315"/>
      <c r="B15" s="106" t="s">
        <v>102</v>
      </c>
      <c r="C15" s="118">
        <v>0</v>
      </c>
      <c r="D15" s="8">
        <f>3.94+0.743+0.093</f>
        <v>4.776</v>
      </c>
      <c r="E15" s="317"/>
      <c r="F15" s="332"/>
      <c r="G15" s="318"/>
      <c r="H15" s="332"/>
      <c r="I15" s="7"/>
      <c r="J15" s="8"/>
      <c r="K15" s="7"/>
      <c r="L15" s="8"/>
      <c r="M15" s="7"/>
      <c r="N15" s="8"/>
    </row>
    <row r="16" spans="1:14" ht="15.75" customHeight="1" thickBot="1">
      <c r="A16" s="315"/>
      <c r="B16" s="106" t="s">
        <v>101</v>
      </c>
      <c r="C16" s="118">
        <v>17.25</v>
      </c>
      <c r="D16" s="8">
        <v>45.412</v>
      </c>
      <c r="E16" s="317"/>
      <c r="F16" s="332"/>
      <c r="G16" s="318"/>
      <c r="H16" s="332"/>
      <c r="I16" s="7"/>
      <c r="J16" s="8"/>
      <c r="K16" s="7"/>
      <c r="L16" s="8"/>
      <c r="M16" s="7"/>
      <c r="N16" s="8"/>
    </row>
    <row r="17" spans="1:14" ht="15.75" customHeight="1" thickTop="1">
      <c r="A17" s="314" t="s">
        <v>18</v>
      </c>
      <c r="B17" s="101" t="s">
        <v>95</v>
      </c>
      <c r="C17" s="117">
        <v>3060</v>
      </c>
      <c r="D17" s="6">
        <f>5.91+2.971+0.093</f>
        <v>8.974</v>
      </c>
      <c r="E17" s="316">
        <v>55</v>
      </c>
      <c r="F17" s="249">
        <v>22.89</v>
      </c>
      <c r="G17" s="239">
        <f>317*84</f>
        <v>26628</v>
      </c>
      <c r="H17" s="249">
        <v>12.33</v>
      </c>
      <c r="I17" s="14"/>
      <c r="J17" s="15"/>
      <c r="K17" s="14"/>
      <c r="L17" s="15"/>
      <c r="M17" s="14"/>
      <c r="N17" s="15"/>
    </row>
    <row r="18" spans="1:14" ht="15.75" customHeight="1">
      <c r="A18" s="315"/>
      <c r="B18" s="106" t="s">
        <v>102</v>
      </c>
      <c r="C18" s="118">
        <v>0</v>
      </c>
      <c r="D18" s="8">
        <f>3.94+0.743+0.093</f>
        <v>4.776</v>
      </c>
      <c r="E18" s="317"/>
      <c r="F18" s="332"/>
      <c r="G18" s="318"/>
      <c r="H18" s="332"/>
      <c r="I18" s="7"/>
      <c r="J18" s="8"/>
      <c r="K18" s="7"/>
      <c r="L18" s="8"/>
      <c r="M18" s="7"/>
      <c r="N18" s="8"/>
    </row>
    <row r="19" spans="1:14" ht="15.75" customHeight="1" thickBot="1">
      <c r="A19" s="315"/>
      <c r="B19" s="106" t="s">
        <v>101</v>
      </c>
      <c r="C19" s="118">
        <v>17.25</v>
      </c>
      <c r="D19" s="8">
        <v>45.412</v>
      </c>
      <c r="E19" s="317"/>
      <c r="F19" s="332"/>
      <c r="G19" s="318"/>
      <c r="H19" s="332"/>
      <c r="I19" s="7"/>
      <c r="J19" s="8"/>
      <c r="K19" s="7"/>
      <c r="L19" s="8"/>
      <c r="M19" s="7"/>
      <c r="N19" s="8"/>
    </row>
    <row r="20" spans="1:14" ht="15" customHeight="1" thickTop="1">
      <c r="A20" s="314" t="s">
        <v>19</v>
      </c>
      <c r="B20" s="101" t="s">
        <v>95</v>
      </c>
      <c r="C20" s="117">
        <v>2700</v>
      </c>
      <c r="D20" s="6">
        <f>5.91+2.971+0.093</f>
        <v>8.974</v>
      </c>
      <c r="E20" s="316">
        <v>46</v>
      </c>
      <c r="F20" s="249">
        <v>25.76</v>
      </c>
      <c r="G20" s="239">
        <f>317*84</f>
        <v>26628</v>
      </c>
      <c r="H20" s="249">
        <v>12.33</v>
      </c>
      <c r="I20" s="14"/>
      <c r="J20" s="15"/>
      <c r="K20" s="14"/>
      <c r="L20" s="15"/>
      <c r="M20" s="14"/>
      <c r="N20" s="15"/>
    </row>
    <row r="21" spans="1:14" ht="15" customHeight="1">
      <c r="A21" s="315"/>
      <c r="B21" s="106" t="s">
        <v>102</v>
      </c>
      <c r="C21" s="118">
        <v>0</v>
      </c>
      <c r="D21" s="8">
        <f>3.94+0.743+0.093</f>
        <v>4.776</v>
      </c>
      <c r="E21" s="317"/>
      <c r="F21" s="332"/>
      <c r="G21" s="318"/>
      <c r="H21" s="332"/>
      <c r="I21" s="7"/>
      <c r="J21" s="8"/>
      <c r="K21" s="7"/>
      <c r="L21" s="8"/>
      <c r="M21" s="7"/>
      <c r="N21" s="8"/>
    </row>
    <row r="22" spans="1:14" ht="15" customHeight="1" thickBot="1">
      <c r="A22" s="315"/>
      <c r="B22" s="106" t="s">
        <v>101</v>
      </c>
      <c r="C22" s="118">
        <v>17.25</v>
      </c>
      <c r="D22" s="8">
        <v>45.412</v>
      </c>
      <c r="E22" s="317"/>
      <c r="F22" s="332"/>
      <c r="G22" s="318"/>
      <c r="H22" s="332"/>
      <c r="I22" s="7"/>
      <c r="J22" s="8"/>
      <c r="K22" s="7"/>
      <c r="L22" s="8"/>
      <c r="M22" s="7"/>
      <c r="N22" s="8"/>
    </row>
    <row r="23" spans="1:14" ht="13.5" thickTop="1">
      <c r="A23" s="314" t="s">
        <v>20</v>
      </c>
      <c r="B23" s="101" t="s">
        <v>95</v>
      </c>
      <c r="C23" s="117">
        <v>150</v>
      </c>
      <c r="D23" s="6">
        <f>5.91+2.971+0.093</f>
        <v>8.974</v>
      </c>
      <c r="E23" s="316">
        <v>59</v>
      </c>
      <c r="F23" s="249">
        <v>25.76</v>
      </c>
      <c r="G23" s="239">
        <f>317*84</f>
        <v>26628</v>
      </c>
      <c r="H23" s="249">
        <v>12.33</v>
      </c>
      <c r="I23" s="14"/>
      <c r="J23" s="15"/>
      <c r="K23" s="14"/>
      <c r="L23" s="15"/>
      <c r="M23" s="14"/>
      <c r="N23" s="15"/>
    </row>
    <row r="24" spans="1:14" ht="12.75">
      <c r="A24" s="315"/>
      <c r="B24" s="106" t="s">
        <v>102</v>
      </c>
      <c r="C24" s="118">
        <v>0</v>
      </c>
      <c r="D24" s="8">
        <f>3.94+0.743+0.093</f>
        <v>4.776</v>
      </c>
      <c r="E24" s="317"/>
      <c r="F24" s="332"/>
      <c r="G24" s="318"/>
      <c r="H24" s="332"/>
      <c r="I24" s="7"/>
      <c r="J24" s="8"/>
      <c r="K24" s="7"/>
      <c r="L24" s="8"/>
      <c r="M24" s="7"/>
      <c r="N24" s="8"/>
    </row>
    <row r="25" spans="1:14" ht="13.5" thickBot="1">
      <c r="A25" s="315"/>
      <c r="B25" s="106" t="s">
        <v>101</v>
      </c>
      <c r="C25" s="118">
        <v>17.25</v>
      </c>
      <c r="D25" s="8">
        <v>45.412</v>
      </c>
      <c r="E25" s="317"/>
      <c r="F25" s="332"/>
      <c r="G25" s="318"/>
      <c r="H25" s="332"/>
      <c r="I25" s="7"/>
      <c r="J25" s="8"/>
      <c r="K25" s="7"/>
      <c r="L25" s="8"/>
      <c r="M25" s="7"/>
      <c r="N25" s="8"/>
    </row>
    <row r="26" spans="1:14" ht="13.5" thickTop="1">
      <c r="A26" s="314" t="s">
        <v>69</v>
      </c>
      <c r="B26" s="101" t="s">
        <v>95</v>
      </c>
      <c r="C26" s="117">
        <v>1530</v>
      </c>
      <c r="D26" s="6">
        <f>5.91+2.971+0.093</f>
        <v>8.974</v>
      </c>
      <c r="E26" s="316">
        <v>50</v>
      </c>
      <c r="F26" s="249">
        <v>25.76</v>
      </c>
      <c r="G26" s="239">
        <f>317*84</f>
        <v>26628</v>
      </c>
      <c r="H26" s="249">
        <v>12.33</v>
      </c>
      <c r="I26" s="14"/>
      <c r="J26" s="15"/>
      <c r="K26" s="14"/>
      <c r="L26" s="15"/>
      <c r="M26" s="14"/>
      <c r="N26" s="15"/>
    </row>
    <row r="27" spans="1:14" ht="12.75">
      <c r="A27" s="315"/>
      <c r="B27" s="106" t="s">
        <v>102</v>
      </c>
      <c r="C27" s="118">
        <v>0</v>
      </c>
      <c r="D27" s="8">
        <f>3.94+0.743+0.093</f>
        <v>4.776</v>
      </c>
      <c r="E27" s="317"/>
      <c r="F27" s="332"/>
      <c r="G27" s="318"/>
      <c r="H27" s="332"/>
      <c r="I27" s="7"/>
      <c r="J27" s="8"/>
      <c r="K27" s="7"/>
      <c r="L27" s="8"/>
      <c r="M27" s="7"/>
      <c r="N27" s="8"/>
    </row>
    <row r="28" spans="1:14" ht="13.5" thickBot="1">
      <c r="A28" s="315"/>
      <c r="B28" s="106" t="s">
        <v>101</v>
      </c>
      <c r="C28" s="118">
        <v>17.25</v>
      </c>
      <c r="D28" s="8">
        <v>45.412</v>
      </c>
      <c r="E28" s="317"/>
      <c r="F28" s="332"/>
      <c r="G28" s="318"/>
      <c r="H28" s="332"/>
      <c r="I28" s="7"/>
      <c r="J28" s="8"/>
      <c r="K28" s="7"/>
      <c r="L28" s="8"/>
      <c r="M28" s="7"/>
      <c r="N28" s="8"/>
    </row>
    <row r="29" spans="1:14" ht="13.5" thickTop="1">
      <c r="A29" s="314" t="s">
        <v>70</v>
      </c>
      <c r="B29" s="101" t="s">
        <v>95</v>
      </c>
      <c r="C29" s="117">
        <v>1080</v>
      </c>
      <c r="D29" s="6">
        <f>5.91+2.971+0.093</f>
        <v>8.974</v>
      </c>
      <c r="E29" s="316">
        <v>59</v>
      </c>
      <c r="F29" s="233">
        <v>25.76</v>
      </c>
      <c r="G29" s="239">
        <f>317*84</f>
        <v>26628</v>
      </c>
      <c r="H29" s="233">
        <v>12.33</v>
      </c>
      <c r="I29" s="14"/>
      <c r="J29" s="15"/>
      <c r="K29" s="14"/>
      <c r="L29" s="15"/>
      <c r="M29" s="14"/>
      <c r="N29" s="15"/>
    </row>
    <row r="30" spans="1:14" ht="12.75">
      <c r="A30" s="315"/>
      <c r="B30" s="106" t="s">
        <v>102</v>
      </c>
      <c r="C30" s="118">
        <v>0</v>
      </c>
      <c r="D30" s="8">
        <f>3.94+0.743+0.093</f>
        <v>4.776</v>
      </c>
      <c r="E30" s="317"/>
      <c r="F30" s="209"/>
      <c r="G30" s="318"/>
      <c r="H30" s="209"/>
      <c r="I30" s="7"/>
      <c r="J30" s="8"/>
      <c r="K30" s="7"/>
      <c r="L30" s="8"/>
      <c r="M30" s="7"/>
      <c r="N30" s="8"/>
    </row>
    <row r="31" spans="1:14" ht="12.75">
      <c r="A31" s="315"/>
      <c r="B31" s="106" t="s">
        <v>101</v>
      </c>
      <c r="C31" s="118">
        <v>17.25</v>
      </c>
      <c r="D31" s="8">
        <v>45.412</v>
      </c>
      <c r="E31" s="317"/>
      <c r="F31" s="209"/>
      <c r="G31" s="318"/>
      <c r="H31" s="209"/>
      <c r="I31" s="7"/>
      <c r="J31" s="8"/>
      <c r="K31" s="7"/>
      <c r="L31" s="8"/>
      <c r="M31" s="7"/>
      <c r="N31" s="8"/>
    </row>
    <row r="32" spans="1:14" ht="12.75">
      <c r="A32" s="314" t="s">
        <v>22</v>
      </c>
      <c r="B32" s="108" t="s">
        <v>95</v>
      </c>
      <c r="C32" s="117">
        <v>1140</v>
      </c>
      <c r="D32" s="15">
        <f>6.04+2.971+0.093</f>
        <v>9.104</v>
      </c>
      <c r="E32" s="316">
        <v>95</v>
      </c>
      <c r="F32" s="233">
        <v>25.76</v>
      </c>
      <c r="G32" s="239">
        <f>317*84</f>
        <v>26628</v>
      </c>
      <c r="H32" s="233">
        <v>12.33</v>
      </c>
      <c r="I32" s="21"/>
      <c r="J32" s="22"/>
      <c r="K32" s="21"/>
      <c r="L32" s="22"/>
      <c r="M32" s="21"/>
      <c r="N32" s="22"/>
    </row>
    <row r="33" spans="1:14" ht="12.75">
      <c r="A33" s="315"/>
      <c r="B33" s="104" t="s">
        <v>96</v>
      </c>
      <c r="C33" s="118">
        <v>0</v>
      </c>
      <c r="D33" s="8">
        <f>4.03+0.743+0.093</f>
        <v>4.8660000000000005</v>
      </c>
      <c r="E33" s="317"/>
      <c r="F33" s="209"/>
      <c r="G33" s="318"/>
      <c r="H33" s="209"/>
      <c r="I33" s="21"/>
      <c r="J33" s="22"/>
      <c r="K33" s="21"/>
      <c r="L33" s="22"/>
      <c r="M33" s="21"/>
      <c r="N33" s="22"/>
    </row>
    <row r="34" spans="1:14" ht="12.75">
      <c r="A34" s="315"/>
      <c r="B34" s="108" t="s">
        <v>95</v>
      </c>
      <c r="C34" s="118">
        <v>17.25</v>
      </c>
      <c r="D34" s="8">
        <v>45.412</v>
      </c>
      <c r="E34" s="317"/>
      <c r="F34" s="209"/>
      <c r="G34" s="318"/>
      <c r="H34" s="209"/>
      <c r="I34" s="21"/>
      <c r="J34" s="22"/>
      <c r="K34" s="21"/>
      <c r="L34" s="22"/>
      <c r="M34" s="21"/>
      <c r="N34" s="22"/>
    </row>
    <row r="35" spans="1:14" ht="12.75">
      <c r="A35" s="314" t="s">
        <v>23</v>
      </c>
      <c r="B35" s="108" t="s">
        <v>95</v>
      </c>
      <c r="C35" s="117">
        <v>1950</v>
      </c>
      <c r="D35" s="15">
        <f>6.04+2.971+0.093</f>
        <v>9.104</v>
      </c>
      <c r="E35" s="316">
        <v>97</v>
      </c>
      <c r="F35" s="233">
        <v>25.76</v>
      </c>
      <c r="G35" s="239">
        <f>317*84</f>
        <v>26628</v>
      </c>
      <c r="H35" s="233">
        <v>12.33</v>
      </c>
      <c r="I35" s="4"/>
      <c r="J35" s="5"/>
      <c r="K35" s="4"/>
      <c r="L35" s="5"/>
      <c r="M35" s="4"/>
      <c r="N35" s="5"/>
    </row>
    <row r="36" spans="1:14" ht="15" customHeight="1">
      <c r="A36" s="315"/>
      <c r="B36" s="104" t="s">
        <v>96</v>
      </c>
      <c r="C36" s="118">
        <v>0</v>
      </c>
      <c r="D36" s="8">
        <f>4.03+0.743+0.093</f>
        <v>4.8660000000000005</v>
      </c>
      <c r="E36" s="317"/>
      <c r="F36" s="209"/>
      <c r="G36" s="318"/>
      <c r="H36" s="209"/>
      <c r="I36" s="4"/>
      <c r="J36" s="5"/>
      <c r="K36" s="4"/>
      <c r="L36" s="5"/>
      <c r="M36" s="4"/>
      <c r="N36" s="5"/>
    </row>
    <row r="37" spans="1:14" ht="15" customHeight="1">
      <c r="A37" s="315"/>
      <c r="B37" s="108" t="s">
        <v>95</v>
      </c>
      <c r="C37" s="118">
        <v>17.25</v>
      </c>
      <c r="D37" s="8">
        <v>45.412</v>
      </c>
      <c r="E37" s="317"/>
      <c r="F37" s="209"/>
      <c r="G37" s="318"/>
      <c r="H37" s="209"/>
      <c r="I37" s="4"/>
      <c r="J37" s="5"/>
      <c r="K37" s="4"/>
      <c r="L37" s="5"/>
      <c r="M37" s="4"/>
      <c r="N37" s="5"/>
    </row>
    <row r="38" spans="1:14" ht="12.75">
      <c r="A38" s="314" t="s">
        <v>24</v>
      </c>
      <c r="B38" s="108" t="s">
        <v>95</v>
      </c>
      <c r="C38" s="117">
        <v>2700</v>
      </c>
      <c r="D38" s="15">
        <f>6.04+2.971+0.093</f>
        <v>9.104</v>
      </c>
      <c r="E38" s="316">
        <f>81</f>
        <v>81</v>
      </c>
      <c r="F38" s="233">
        <v>25.76</v>
      </c>
      <c r="G38" s="239">
        <f>317*84</f>
        <v>26628</v>
      </c>
      <c r="H38" s="233">
        <v>12.33</v>
      </c>
      <c r="I38" s="4"/>
      <c r="J38" s="5"/>
      <c r="K38" s="4"/>
      <c r="L38" s="5"/>
      <c r="M38" s="4"/>
      <c r="N38" s="5"/>
    </row>
    <row r="39" spans="1:14" ht="15" customHeight="1" thickBot="1">
      <c r="A39" s="315"/>
      <c r="B39" s="110" t="s">
        <v>96</v>
      </c>
      <c r="C39" s="118">
        <v>0</v>
      </c>
      <c r="D39" s="8">
        <f>4.03+0.743+0.093</f>
        <v>4.8660000000000005</v>
      </c>
      <c r="E39" s="317"/>
      <c r="F39" s="209"/>
      <c r="G39" s="318"/>
      <c r="H39" s="209"/>
      <c r="I39" s="4"/>
      <c r="J39" s="5"/>
      <c r="K39" s="4"/>
      <c r="L39" s="5"/>
      <c r="M39" s="4"/>
      <c r="N39" s="5"/>
    </row>
    <row r="40" spans="1:14" ht="15" customHeight="1">
      <c r="A40" s="315"/>
      <c r="B40" s="108" t="s">
        <v>95</v>
      </c>
      <c r="C40" s="118">
        <v>17.25</v>
      </c>
      <c r="D40" s="8">
        <v>45.412</v>
      </c>
      <c r="E40" s="317"/>
      <c r="F40" s="209"/>
      <c r="G40" s="318"/>
      <c r="H40" s="209"/>
      <c r="I40" s="4"/>
      <c r="J40" s="5"/>
      <c r="K40" s="4"/>
      <c r="L40" s="5"/>
      <c r="M40" s="4"/>
      <c r="N40" s="5"/>
    </row>
    <row r="41" spans="1:14" ht="12.75">
      <c r="A41" s="314" t="s">
        <v>25</v>
      </c>
      <c r="B41" s="108" t="s">
        <v>95</v>
      </c>
      <c r="C41" s="117">
        <v>3030</v>
      </c>
      <c r="D41" s="15">
        <v>9.104</v>
      </c>
      <c r="E41" s="316">
        <v>84</v>
      </c>
      <c r="F41" s="233">
        <v>25.76</v>
      </c>
      <c r="G41" s="239">
        <f>317*84</f>
        <v>26628</v>
      </c>
      <c r="H41" s="233">
        <v>12.33</v>
      </c>
      <c r="I41" s="4"/>
      <c r="J41" s="5"/>
      <c r="K41" s="4"/>
      <c r="L41" s="5"/>
      <c r="M41" s="4"/>
      <c r="N41" s="5"/>
    </row>
    <row r="42" spans="1:14" ht="15" customHeight="1" thickBot="1">
      <c r="A42" s="315"/>
      <c r="B42" s="110" t="s">
        <v>96</v>
      </c>
      <c r="C42" s="118">
        <v>0</v>
      </c>
      <c r="D42" s="8">
        <v>4.866</v>
      </c>
      <c r="E42" s="317"/>
      <c r="F42" s="209"/>
      <c r="G42" s="318"/>
      <c r="H42" s="209"/>
      <c r="I42" s="4"/>
      <c r="J42" s="5"/>
      <c r="K42" s="4"/>
      <c r="L42" s="5"/>
      <c r="M42" s="4"/>
      <c r="N42" s="5"/>
    </row>
    <row r="43" spans="1:14" ht="15" customHeight="1" thickBot="1">
      <c r="A43" s="315"/>
      <c r="B43" s="108" t="s">
        <v>95</v>
      </c>
      <c r="C43" s="118">
        <v>17.25</v>
      </c>
      <c r="D43" s="8">
        <v>45.412</v>
      </c>
      <c r="E43" s="317"/>
      <c r="F43" s="209"/>
      <c r="G43" s="318"/>
      <c r="H43" s="209"/>
      <c r="I43" s="4"/>
      <c r="J43" s="5"/>
      <c r="K43" s="4"/>
      <c r="L43" s="5"/>
      <c r="M43" s="4"/>
      <c r="N43" s="5"/>
    </row>
    <row r="44" spans="1:14" ht="12.75">
      <c r="A44" s="235" t="s">
        <v>26</v>
      </c>
      <c r="B44" s="108" t="s">
        <v>95</v>
      </c>
      <c r="C44" s="77"/>
      <c r="D44" s="77"/>
      <c r="E44" s="330"/>
      <c r="F44" s="233"/>
      <c r="G44" s="239"/>
      <c r="H44" s="233"/>
      <c r="I44" s="14"/>
      <c r="J44" s="15"/>
      <c r="K44" s="14"/>
      <c r="L44" s="15"/>
      <c r="M44" s="14"/>
      <c r="N44" s="15"/>
    </row>
    <row r="45" spans="1:14" ht="15" customHeight="1" thickBot="1">
      <c r="A45" s="329"/>
      <c r="B45" s="110" t="s">
        <v>96</v>
      </c>
      <c r="C45" s="78"/>
      <c r="D45" s="78"/>
      <c r="E45" s="331"/>
      <c r="F45" s="209"/>
      <c r="G45" s="318"/>
      <c r="H45" s="209"/>
      <c r="I45" s="14"/>
      <c r="J45" s="15"/>
      <c r="K45" s="14"/>
      <c r="L45" s="15"/>
      <c r="M45" s="14"/>
      <c r="N45" s="15"/>
    </row>
    <row r="46" spans="1:14" ht="15" customHeight="1">
      <c r="A46" s="329"/>
      <c r="B46" s="108" t="s">
        <v>95</v>
      </c>
      <c r="C46" s="78"/>
      <c r="D46" s="78"/>
      <c r="E46" s="331"/>
      <c r="F46" s="209"/>
      <c r="G46" s="318"/>
      <c r="H46" s="209"/>
      <c r="I46" s="14"/>
      <c r="J46" s="15"/>
      <c r="K46" s="14"/>
      <c r="L46" s="15"/>
      <c r="M46" s="14"/>
      <c r="N46" s="15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18" t="s">
        <v>32</v>
      </c>
      <c r="B48" s="218"/>
      <c r="C48" s="218"/>
      <c r="D48" s="219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18" t="s">
        <v>35</v>
      </c>
      <c r="C50" s="218"/>
      <c r="D50" s="218"/>
      <c r="E50" s="219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18" t="s">
        <v>34</v>
      </c>
      <c r="C51" s="218"/>
      <c r="D51" s="218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E35:E37"/>
    <mergeCell ref="H38:H40"/>
    <mergeCell ref="A38:A40"/>
    <mergeCell ref="E38:E40"/>
    <mergeCell ref="F38:F40"/>
    <mergeCell ref="G38:G40"/>
    <mergeCell ref="H26:H28"/>
    <mergeCell ref="A26:A28"/>
    <mergeCell ref="E26:E28"/>
    <mergeCell ref="F26:F28"/>
    <mergeCell ref="G26:G28"/>
    <mergeCell ref="H23:H25"/>
    <mergeCell ref="A23:A25"/>
    <mergeCell ref="E23:E25"/>
    <mergeCell ref="F23:F25"/>
    <mergeCell ref="G23:G25"/>
    <mergeCell ref="A20:A22"/>
    <mergeCell ref="E20:E22"/>
    <mergeCell ref="F20:F22"/>
    <mergeCell ref="G20:G22"/>
    <mergeCell ref="B50:E50"/>
    <mergeCell ref="B51:D51"/>
    <mergeCell ref="A11:A13"/>
    <mergeCell ref="I9:J9"/>
    <mergeCell ref="E9:E10"/>
    <mergeCell ref="F9:F10"/>
    <mergeCell ref="G9:H9"/>
    <mergeCell ref="A14:A16"/>
    <mergeCell ref="F14:F16"/>
    <mergeCell ref="E14:E16"/>
    <mergeCell ref="M9:N9"/>
    <mergeCell ref="A48:D48"/>
    <mergeCell ref="A6:N7"/>
    <mergeCell ref="A8:A10"/>
    <mergeCell ref="B8:D8"/>
    <mergeCell ref="E8:F8"/>
    <mergeCell ref="G8:N8"/>
    <mergeCell ref="D9:D10"/>
    <mergeCell ref="E11:E13"/>
    <mergeCell ref="H20:H22"/>
    <mergeCell ref="F11:F13"/>
    <mergeCell ref="G11:G13"/>
    <mergeCell ref="H11:H13"/>
    <mergeCell ref="G14:G16"/>
    <mergeCell ref="H14:H16"/>
    <mergeCell ref="I1:K1"/>
    <mergeCell ref="I2:K2"/>
    <mergeCell ref="I3:K3"/>
    <mergeCell ref="K9:L9"/>
    <mergeCell ref="H17:H19"/>
    <mergeCell ref="A17:A19"/>
    <mergeCell ref="E17:E19"/>
    <mergeCell ref="F17:F19"/>
    <mergeCell ref="G17:G19"/>
    <mergeCell ref="H29:H31"/>
    <mergeCell ref="A29:A31"/>
    <mergeCell ref="E29:E31"/>
    <mergeCell ref="F29:F31"/>
    <mergeCell ref="G29:G31"/>
    <mergeCell ref="G41:G43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</mergeCells>
  <printOptions/>
  <pageMargins left="0.29" right="0.2" top="0.43" bottom="0.34" header="0.5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3">
      <selection activeCell="D33" sqref="D33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333" t="s">
        <v>29</v>
      </c>
      <c r="J1" s="333"/>
      <c r="K1" s="333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94</v>
      </c>
      <c r="C2" s="29"/>
      <c r="D2" s="28"/>
      <c r="E2" s="28"/>
      <c r="F2" s="28"/>
      <c r="G2" s="28"/>
      <c r="H2" s="28"/>
      <c r="I2" s="333" t="s">
        <v>2</v>
      </c>
      <c r="J2" s="333"/>
      <c r="K2" s="333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333" t="s">
        <v>3</v>
      </c>
      <c r="J3" s="333"/>
      <c r="K3" s="333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110</v>
      </c>
      <c r="J4" s="27"/>
      <c r="K4" s="27"/>
      <c r="L4" s="43" t="s">
        <v>111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20" t="s">
        <v>5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3.5" thickBot="1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16.5" thickBot="1" thickTop="1">
      <c r="A8" s="210" t="s">
        <v>6</v>
      </c>
      <c r="B8" s="245" t="s">
        <v>7</v>
      </c>
      <c r="C8" s="246"/>
      <c r="D8" s="247"/>
      <c r="E8" s="245" t="s">
        <v>11</v>
      </c>
      <c r="F8" s="247"/>
      <c r="G8" s="226" t="s">
        <v>15</v>
      </c>
      <c r="H8" s="227"/>
      <c r="I8" s="227"/>
      <c r="J8" s="227"/>
      <c r="K8" s="227"/>
      <c r="L8" s="227"/>
      <c r="M8" s="227"/>
      <c r="N8" s="228"/>
    </row>
    <row r="9" spans="1:14" ht="13.5" thickTop="1">
      <c r="A9" s="211"/>
      <c r="B9" s="229" t="s">
        <v>8</v>
      </c>
      <c r="C9" s="230"/>
      <c r="D9" s="217" t="s">
        <v>9</v>
      </c>
      <c r="E9" s="213" t="s">
        <v>10</v>
      </c>
      <c r="F9" s="217" t="s">
        <v>9</v>
      </c>
      <c r="G9" s="335" t="s">
        <v>27</v>
      </c>
      <c r="H9" s="336"/>
      <c r="I9" s="215" t="s">
        <v>28</v>
      </c>
      <c r="J9" s="216"/>
      <c r="K9" s="215" t="s">
        <v>13</v>
      </c>
      <c r="L9" s="216"/>
      <c r="M9" s="215" t="s">
        <v>14</v>
      </c>
      <c r="N9" s="216"/>
    </row>
    <row r="10" spans="1:14" ht="15" thickBot="1">
      <c r="A10" s="212"/>
      <c r="B10" s="313"/>
      <c r="C10" s="238"/>
      <c r="D10" s="234"/>
      <c r="E10" s="214"/>
      <c r="F10" s="23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4" t="s">
        <v>16</v>
      </c>
      <c r="B11" s="101" t="s">
        <v>95</v>
      </c>
      <c r="C11" s="87">
        <v>3270</v>
      </c>
      <c r="D11" s="6">
        <f>5.25+2.599+0.093</f>
        <v>7.942</v>
      </c>
      <c r="E11" s="213">
        <v>149</v>
      </c>
      <c r="F11" s="217">
        <v>22.89</v>
      </c>
      <c r="G11" s="248">
        <f>150*84</f>
        <v>12600</v>
      </c>
      <c r="H11" s="201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325"/>
      <c r="B12" s="104" t="s">
        <v>115</v>
      </c>
      <c r="C12" s="116">
        <v>17.25</v>
      </c>
      <c r="D12" s="22">
        <v>45.412</v>
      </c>
      <c r="E12" s="328"/>
      <c r="F12" s="243"/>
      <c r="G12" s="244"/>
      <c r="H12" s="250"/>
      <c r="I12" s="21"/>
      <c r="J12" s="22"/>
      <c r="K12" s="21"/>
      <c r="L12" s="22"/>
      <c r="M12" s="21"/>
      <c r="N12" s="22"/>
    </row>
    <row r="13" spans="1:14" ht="15" customHeight="1" thickTop="1">
      <c r="A13" s="314" t="s">
        <v>17</v>
      </c>
      <c r="B13" s="106" t="s">
        <v>95</v>
      </c>
      <c r="C13" s="118">
        <v>2280</v>
      </c>
      <c r="D13" s="6">
        <f>5.25+2.599+0.093</f>
        <v>7.942</v>
      </c>
      <c r="E13" s="316">
        <f>100</f>
        <v>100</v>
      </c>
      <c r="F13" s="233">
        <v>22.89</v>
      </c>
      <c r="G13" s="239">
        <f>150*84</f>
        <v>12600</v>
      </c>
      <c r="H13" s="249">
        <v>12.33</v>
      </c>
      <c r="I13" s="7"/>
      <c r="J13" s="8"/>
      <c r="K13" s="7"/>
      <c r="L13" s="8"/>
      <c r="M13" s="7"/>
      <c r="N13" s="8"/>
    </row>
    <row r="14" spans="1:14" ht="15" customHeight="1" thickBot="1">
      <c r="A14" s="325"/>
      <c r="B14" s="106" t="s">
        <v>96</v>
      </c>
      <c r="C14" s="118">
        <v>17.25</v>
      </c>
      <c r="D14" s="22">
        <v>45.412</v>
      </c>
      <c r="E14" s="328"/>
      <c r="F14" s="243"/>
      <c r="G14" s="244"/>
      <c r="H14" s="250"/>
      <c r="I14" s="7"/>
      <c r="J14" s="8"/>
      <c r="K14" s="7"/>
      <c r="L14" s="8"/>
      <c r="M14" s="7"/>
      <c r="N14" s="8"/>
    </row>
    <row r="15" spans="1:14" ht="15" customHeight="1" thickTop="1">
      <c r="A15" s="314" t="s">
        <v>18</v>
      </c>
      <c r="B15" s="108" t="s">
        <v>95</v>
      </c>
      <c r="C15" s="117">
        <v>2160</v>
      </c>
      <c r="D15" s="6">
        <f>5.25+2.599+0.093</f>
        <v>7.942</v>
      </c>
      <c r="E15" s="316">
        <v>135</v>
      </c>
      <c r="F15" s="233">
        <v>22.89</v>
      </c>
      <c r="G15" s="239">
        <f>150*84</f>
        <v>12600</v>
      </c>
      <c r="H15" s="249">
        <v>12.33</v>
      </c>
      <c r="I15" s="14"/>
      <c r="J15" s="15"/>
      <c r="K15" s="14"/>
      <c r="L15" s="15"/>
      <c r="M15" s="14"/>
      <c r="N15" s="15"/>
    </row>
    <row r="16" spans="1:14" ht="15" customHeight="1" thickBot="1">
      <c r="A16" s="325"/>
      <c r="B16" s="104" t="s">
        <v>96</v>
      </c>
      <c r="C16" s="116">
        <v>17.25</v>
      </c>
      <c r="D16" s="22">
        <v>45.412</v>
      </c>
      <c r="E16" s="328"/>
      <c r="F16" s="243"/>
      <c r="G16" s="244"/>
      <c r="H16" s="250"/>
      <c r="I16" s="21"/>
      <c r="J16" s="22"/>
      <c r="K16" s="21"/>
      <c r="L16" s="22"/>
      <c r="M16" s="21"/>
      <c r="N16" s="22"/>
    </row>
    <row r="17" spans="1:14" ht="15" customHeight="1" thickTop="1">
      <c r="A17" s="314" t="s">
        <v>19</v>
      </c>
      <c r="B17" s="108" t="s">
        <v>95</v>
      </c>
      <c r="C17" s="117">
        <v>1710</v>
      </c>
      <c r="D17" s="6">
        <f>5.25+2.599+0.093</f>
        <v>7.942</v>
      </c>
      <c r="E17" s="316">
        <v>131</v>
      </c>
      <c r="F17" s="233">
        <v>25.76</v>
      </c>
      <c r="G17" s="239">
        <f>150*84</f>
        <v>12600</v>
      </c>
      <c r="H17" s="249">
        <v>12.33</v>
      </c>
      <c r="I17" s="14"/>
      <c r="J17" s="15"/>
      <c r="K17" s="14"/>
      <c r="L17" s="15"/>
      <c r="M17" s="14"/>
      <c r="N17" s="15"/>
    </row>
    <row r="18" spans="1:14" ht="13.5" thickBot="1">
      <c r="A18" s="325"/>
      <c r="B18" s="104" t="s">
        <v>96</v>
      </c>
      <c r="C18" s="116">
        <v>17.25</v>
      </c>
      <c r="D18" s="22">
        <v>45.412</v>
      </c>
      <c r="E18" s="328"/>
      <c r="F18" s="243"/>
      <c r="G18" s="244"/>
      <c r="H18" s="250"/>
      <c r="I18" s="21"/>
      <c r="J18" s="22"/>
      <c r="K18" s="21"/>
      <c r="L18" s="22"/>
      <c r="M18" s="21"/>
      <c r="N18" s="22"/>
    </row>
    <row r="19" spans="1:14" ht="13.5" thickTop="1">
      <c r="A19" s="314" t="s">
        <v>20</v>
      </c>
      <c r="B19" s="108" t="s">
        <v>95</v>
      </c>
      <c r="C19" s="117">
        <v>720</v>
      </c>
      <c r="D19" s="6">
        <f>5.25+2.599+0.093</f>
        <v>7.942</v>
      </c>
      <c r="E19" s="316">
        <v>133</v>
      </c>
      <c r="F19" s="233">
        <v>25.76</v>
      </c>
      <c r="G19" s="239">
        <f>150*84</f>
        <v>12600</v>
      </c>
      <c r="H19" s="233">
        <v>12.33</v>
      </c>
      <c r="I19" s="14"/>
      <c r="J19" s="15"/>
      <c r="K19" s="14"/>
      <c r="L19" s="15"/>
      <c r="M19" s="14"/>
      <c r="N19" s="15"/>
    </row>
    <row r="20" spans="1:14" ht="13.5" thickBot="1">
      <c r="A20" s="325"/>
      <c r="B20" s="104" t="s">
        <v>96</v>
      </c>
      <c r="C20" s="116">
        <v>17.25</v>
      </c>
      <c r="D20" s="22">
        <v>45.412</v>
      </c>
      <c r="E20" s="328"/>
      <c r="F20" s="243"/>
      <c r="G20" s="244"/>
      <c r="H20" s="243"/>
      <c r="I20" s="21"/>
      <c r="J20" s="22"/>
      <c r="K20" s="21"/>
      <c r="L20" s="22"/>
      <c r="M20" s="21"/>
      <c r="N20" s="22"/>
    </row>
    <row r="21" spans="1:14" ht="13.5" thickTop="1">
      <c r="A21" s="314" t="s">
        <v>69</v>
      </c>
      <c r="B21" s="108" t="s">
        <v>95</v>
      </c>
      <c r="C21" s="117">
        <v>780</v>
      </c>
      <c r="D21" s="6">
        <f>5.25+2.599+0.093</f>
        <v>7.942</v>
      </c>
      <c r="E21" s="316">
        <v>144</v>
      </c>
      <c r="F21" s="233">
        <v>25.76</v>
      </c>
      <c r="G21" s="239">
        <f>150*84</f>
        <v>12600</v>
      </c>
      <c r="H21" s="233">
        <v>12.33</v>
      </c>
      <c r="I21" s="14"/>
      <c r="J21" s="15"/>
      <c r="K21" s="14"/>
      <c r="L21" s="15"/>
      <c r="M21" s="14"/>
      <c r="N21" s="15"/>
    </row>
    <row r="22" spans="1:14" ht="13.5" thickBot="1">
      <c r="A22" s="325"/>
      <c r="B22" s="104" t="s">
        <v>96</v>
      </c>
      <c r="C22" s="116">
        <v>17.25</v>
      </c>
      <c r="D22" s="22">
        <v>45.412</v>
      </c>
      <c r="E22" s="328"/>
      <c r="F22" s="243"/>
      <c r="G22" s="244"/>
      <c r="H22" s="243"/>
      <c r="I22" s="21"/>
      <c r="J22" s="22"/>
      <c r="K22" s="21"/>
      <c r="L22" s="22"/>
      <c r="M22" s="21"/>
      <c r="N22" s="22"/>
    </row>
    <row r="23" spans="1:14" ht="13.5" thickTop="1">
      <c r="A23" s="314" t="s">
        <v>70</v>
      </c>
      <c r="B23" s="108" t="s">
        <v>95</v>
      </c>
      <c r="C23" s="117">
        <v>750</v>
      </c>
      <c r="D23" s="6">
        <f>5.25+2.599+0.093</f>
        <v>7.942</v>
      </c>
      <c r="E23" s="316">
        <v>160</v>
      </c>
      <c r="F23" s="233">
        <v>25.76</v>
      </c>
      <c r="G23" s="239">
        <f>150*84</f>
        <v>12600</v>
      </c>
      <c r="H23" s="233">
        <v>12.33</v>
      </c>
      <c r="I23" s="14"/>
      <c r="J23" s="15"/>
      <c r="K23" s="14"/>
      <c r="L23" s="15"/>
      <c r="M23" s="14"/>
      <c r="N23" s="15"/>
    </row>
    <row r="24" spans="1:14" ht="12.75">
      <c r="A24" s="325"/>
      <c r="B24" s="104" t="s">
        <v>96</v>
      </c>
      <c r="C24" s="116">
        <v>17.25</v>
      </c>
      <c r="D24" s="22">
        <v>45.412</v>
      </c>
      <c r="E24" s="328"/>
      <c r="F24" s="243"/>
      <c r="G24" s="244"/>
      <c r="H24" s="243"/>
      <c r="I24" s="21"/>
      <c r="J24" s="22"/>
      <c r="K24" s="21"/>
      <c r="L24" s="22"/>
      <c r="M24" s="21"/>
      <c r="N24" s="22"/>
    </row>
    <row r="25" spans="1:14" ht="12.75">
      <c r="A25" s="314" t="s">
        <v>22</v>
      </c>
      <c r="B25" s="108" t="s">
        <v>95</v>
      </c>
      <c r="C25" s="117">
        <v>840</v>
      </c>
      <c r="D25" s="15">
        <f>5.37+2.599+0.093</f>
        <v>8.062000000000001</v>
      </c>
      <c r="E25" s="316">
        <v>217</v>
      </c>
      <c r="F25" s="233">
        <v>25.76</v>
      </c>
      <c r="G25" s="239">
        <v>12600</v>
      </c>
      <c r="H25" s="233">
        <v>12.33</v>
      </c>
      <c r="I25" s="21"/>
      <c r="J25" s="22"/>
      <c r="K25" s="21"/>
      <c r="L25" s="22"/>
      <c r="M25" s="21"/>
      <c r="N25" s="22"/>
    </row>
    <row r="26" spans="1:14" ht="12.75">
      <c r="A26" s="325"/>
      <c r="B26" s="104" t="s">
        <v>96</v>
      </c>
      <c r="C26" s="116">
        <v>17.25</v>
      </c>
      <c r="D26" s="22">
        <v>45.412</v>
      </c>
      <c r="E26" s="328"/>
      <c r="F26" s="243"/>
      <c r="G26" s="244"/>
      <c r="H26" s="243"/>
      <c r="I26" s="4"/>
      <c r="J26" s="5"/>
      <c r="K26" s="4"/>
      <c r="L26" s="5"/>
      <c r="M26" s="4"/>
      <c r="N26" s="5"/>
    </row>
    <row r="27" spans="1:14" ht="12.75">
      <c r="A27" s="314" t="s">
        <v>23</v>
      </c>
      <c r="B27" s="108" t="s">
        <v>95</v>
      </c>
      <c r="C27" s="117">
        <v>960</v>
      </c>
      <c r="D27" s="15">
        <f>5.37+2.599+0.093</f>
        <v>8.062000000000001</v>
      </c>
      <c r="E27" s="316">
        <v>216</v>
      </c>
      <c r="F27" s="233">
        <v>25.76</v>
      </c>
      <c r="G27" s="239">
        <f>12600</f>
        <v>12600</v>
      </c>
      <c r="H27" s="233">
        <v>12.33</v>
      </c>
      <c r="I27" s="4"/>
      <c r="J27" s="5"/>
      <c r="K27" s="4"/>
      <c r="L27" s="5"/>
      <c r="M27" s="4"/>
      <c r="N27" s="5"/>
    </row>
    <row r="28" spans="1:14" ht="12.75">
      <c r="A28" s="325"/>
      <c r="B28" s="104" t="s">
        <v>96</v>
      </c>
      <c r="C28" s="116">
        <v>17.25</v>
      </c>
      <c r="D28" s="22">
        <v>45.412</v>
      </c>
      <c r="E28" s="328"/>
      <c r="F28" s="243"/>
      <c r="G28" s="244"/>
      <c r="H28" s="243"/>
      <c r="I28" s="4"/>
      <c r="J28" s="5"/>
      <c r="K28" s="4"/>
      <c r="L28" s="5"/>
      <c r="M28" s="4"/>
      <c r="N28" s="5"/>
    </row>
    <row r="29" spans="1:14" ht="12.75">
      <c r="A29" s="314" t="s">
        <v>24</v>
      </c>
      <c r="B29" s="108" t="s">
        <v>95</v>
      </c>
      <c r="C29" s="117">
        <v>1680</v>
      </c>
      <c r="D29" s="15">
        <f>5.37+2.599+0.093</f>
        <v>8.062000000000001</v>
      </c>
      <c r="E29" s="316">
        <v>160</v>
      </c>
      <c r="F29" s="233">
        <v>25.76</v>
      </c>
      <c r="G29" s="239">
        <f>150*84</f>
        <v>12600</v>
      </c>
      <c r="H29" s="233">
        <v>12.33</v>
      </c>
      <c r="I29" s="4"/>
      <c r="J29" s="5"/>
      <c r="K29" s="4"/>
      <c r="L29" s="5"/>
      <c r="M29" s="4"/>
      <c r="N29" s="5"/>
    </row>
    <row r="30" spans="1:14" ht="12.75">
      <c r="A30" s="325"/>
      <c r="B30" s="104" t="s">
        <v>96</v>
      </c>
      <c r="C30" s="116">
        <v>17.25</v>
      </c>
      <c r="D30" s="22">
        <v>45.412</v>
      </c>
      <c r="E30" s="328"/>
      <c r="F30" s="243"/>
      <c r="G30" s="244"/>
      <c r="H30" s="243"/>
      <c r="I30" s="4"/>
      <c r="J30" s="5"/>
      <c r="K30" s="4"/>
      <c r="L30" s="5"/>
      <c r="M30" s="4"/>
      <c r="N30" s="5"/>
    </row>
    <row r="31" spans="1:14" ht="12.75">
      <c r="A31" s="314" t="s">
        <v>25</v>
      </c>
      <c r="B31" s="108" t="s">
        <v>95</v>
      </c>
      <c r="C31" s="117">
        <v>1470</v>
      </c>
      <c r="D31" s="15">
        <v>8.062</v>
      </c>
      <c r="E31" s="316">
        <v>276</v>
      </c>
      <c r="F31" s="233">
        <v>25.76</v>
      </c>
      <c r="G31" s="239">
        <f>150*84</f>
        <v>12600</v>
      </c>
      <c r="H31" s="233">
        <v>12.33</v>
      </c>
      <c r="I31" s="4"/>
      <c r="J31" s="5"/>
      <c r="K31" s="4"/>
      <c r="L31" s="5"/>
      <c r="M31" s="4"/>
      <c r="N31" s="5"/>
    </row>
    <row r="32" spans="1:14" ht="12.75">
      <c r="A32" s="325"/>
      <c r="B32" s="104" t="s">
        <v>96</v>
      </c>
      <c r="C32" s="116">
        <v>17.25</v>
      </c>
      <c r="D32" s="22">
        <v>45.412</v>
      </c>
      <c r="E32" s="328"/>
      <c r="F32" s="243"/>
      <c r="G32" s="244"/>
      <c r="H32" s="243"/>
      <c r="I32" s="4"/>
      <c r="J32" s="5"/>
      <c r="K32" s="4"/>
      <c r="L32" s="5"/>
      <c r="M32" s="4"/>
      <c r="N32" s="5"/>
    </row>
    <row r="33" spans="1:14" ht="12.75">
      <c r="A33" s="314" t="s">
        <v>26</v>
      </c>
      <c r="B33" s="108" t="s">
        <v>95</v>
      </c>
      <c r="C33" s="117"/>
      <c r="D33" s="15"/>
      <c r="E33" s="316"/>
      <c r="F33" s="233"/>
      <c r="G33" s="239"/>
      <c r="H33" s="233"/>
      <c r="I33" s="14"/>
      <c r="J33" s="15"/>
      <c r="K33" s="14"/>
      <c r="L33" s="15"/>
      <c r="M33" s="14"/>
      <c r="N33" s="15"/>
    </row>
    <row r="34" spans="1:14" ht="13.5" thickBot="1">
      <c r="A34" s="337"/>
      <c r="B34" s="110" t="s">
        <v>96</v>
      </c>
      <c r="C34" s="116"/>
      <c r="D34" s="22"/>
      <c r="E34" s="214"/>
      <c r="F34" s="234"/>
      <c r="G34" s="240"/>
      <c r="H34" s="234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218" t="s">
        <v>32</v>
      </c>
      <c r="B36" s="218"/>
      <c r="C36" s="218"/>
      <c r="D36" s="219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18" t="s">
        <v>35</v>
      </c>
      <c r="C38" s="218"/>
      <c r="D38" s="218"/>
      <c r="E38" s="219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18" t="s">
        <v>34</v>
      </c>
      <c r="C39" s="218"/>
      <c r="D39" s="218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A33:A34"/>
    <mergeCell ref="H29:H30"/>
    <mergeCell ref="A29:A30"/>
    <mergeCell ref="E29:E30"/>
    <mergeCell ref="F29:F30"/>
    <mergeCell ref="G29:G30"/>
    <mergeCell ref="H31:H32"/>
    <mergeCell ref="A31:A32"/>
    <mergeCell ref="E31:E32"/>
    <mergeCell ref="F31:F32"/>
    <mergeCell ref="A27:A28"/>
    <mergeCell ref="G27:G28"/>
    <mergeCell ref="H27:H28"/>
    <mergeCell ref="E27:E28"/>
    <mergeCell ref="F27:F28"/>
    <mergeCell ref="F21:F22"/>
    <mergeCell ref="G21:G22"/>
    <mergeCell ref="H21:H22"/>
    <mergeCell ref="A19:A20"/>
    <mergeCell ref="E19:E20"/>
    <mergeCell ref="A21:A22"/>
    <mergeCell ref="E21:E22"/>
    <mergeCell ref="A17:A18"/>
    <mergeCell ref="E17:E18"/>
    <mergeCell ref="F17:F18"/>
    <mergeCell ref="G17:G18"/>
    <mergeCell ref="B38:E38"/>
    <mergeCell ref="B39:D39"/>
    <mergeCell ref="I9:J9"/>
    <mergeCell ref="E13:E14"/>
    <mergeCell ref="F15:F16"/>
    <mergeCell ref="G15:G16"/>
    <mergeCell ref="H15:H16"/>
    <mergeCell ref="F19:F20"/>
    <mergeCell ref="G19:G20"/>
    <mergeCell ref="H19:H20"/>
    <mergeCell ref="M9:N9"/>
    <mergeCell ref="A36:D36"/>
    <mergeCell ref="A6:N7"/>
    <mergeCell ref="A8:A10"/>
    <mergeCell ref="B8:D8"/>
    <mergeCell ref="E8:F8"/>
    <mergeCell ref="G8:N8"/>
    <mergeCell ref="D9:D10"/>
    <mergeCell ref="E9:E10"/>
    <mergeCell ref="F13:F14"/>
    <mergeCell ref="I1:K1"/>
    <mergeCell ref="I2:K2"/>
    <mergeCell ref="I3:K3"/>
    <mergeCell ref="E11:E12"/>
    <mergeCell ref="F11:F12"/>
    <mergeCell ref="G11:G12"/>
    <mergeCell ref="H11:H12"/>
    <mergeCell ref="K9:L9"/>
    <mergeCell ref="F9:F10"/>
    <mergeCell ref="G9:H9"/>
    <mergeCell ref="A11:A12"/>
    <mergeCell ref="A13:A14"/>
    <mergeCell ref="A15:A16"/>
    <mergeCell ref="E15:E16"/>
    <mergeCell ref="A23:A24"/>
    <mergeCell ref="E23:E24"/>
    <mergeCell ref="F23:F24"/>
    <mergeCell ref="G23:G24"/>
    <mergeCell ref="A25:A26"/>
    <mergeCell ref="G25:G26"/>
    <mergeCell ref="H25:H26"/>
    <mergeCell ref="E25:E26"/>
    <mergeCell ref="F25:F26"/>
    <mergeCell ref="B9:C10"/>
    <mergeCell ref="H33:H34"/>
    <mergeCell ref="G31:G32"/>
    <mergeCell ref="E33:E34"/>
    <mergeCell ref="F33:F34"/>
    <mergeCell ref="G33:G34"/>
    <mergeCell ref="H23:H24"/>
    <mergeCell ref="G13:G14"/>
    <mergeCell ref="H13:H14"/>
    <mergeCell ref="H17:H18"/>
  </mergeCells>
  <printOptions/>
  <pageMargins left="0.2" right="0.25" top="0.34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28">
      <selection activeCell="G48" sqref="G48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333" t="s">
        <v>29</v>
      </c>
      <c r="J1" s="333"/>
      <c r="K1" s="333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107</v>
      </c>
      <c r="C2" s="27"/>
      <c r="D2" s="28"/>
      <c r="E2" s="28"/>
      <c r="F2" s="28"/>
      <c r="G2" s="28"/>
      <c r="H2" s="28"/>
      <c r="I2" s="333" t="s">
        <v>2</v>
      </c>
      <c r="J2" s="333"/>
      <c r="K2" s="333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33" t="s">
        <v>3</v>
      </c>
      <c r="J3" s="333"/>
      <c r="K3" s="333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20" t="s">
        <v>5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3.5" thickBot="1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16.5" thickBot="1" thickTop="1">
      <c r="A8" s="210" t="s">
        <v>6</v>
      </c>
      <c r="B8" s="245" t="s">
        <v>7</v>
      </c>
      <c r="C8" s="246"/>
      <c r="D8" s="247"/>
      <c r="E8" s="245" t="s">
        <v>11</v>
      </c>
      <c r="F8" s="247"/>
      <c r="G8" s="226" t="s">
        <v>15</v>
      </c>
      <c r="H8" s="227"/>
      <c r="I8" s="227"/>
      <c r="J8" s="227"/>
      <c r="K8" s="227"/>
      <c r="L8" s="227"/>
      <c r="M8" s="227"/>
      <c r="N8" s="228"/>
    </row>
    <row r="9" spans="1:14" ht="13.5" thickTop="1">
      <c r="A9" s="211"/>
      <c r="B9" s="229" t="s">
        <v>8</v>
      </c>
      <c r="C9" s="230"/>
      <c r="D9" s="217" t="s">
        <v>9</v>
      </c>
      <c r="E9" s="213" t="s">
        <v>10</v>
      </c>
      <c r="F9" s="217" t="s">
        <v>9</v>
      </c>
      <c r="G9" s="199" t="s">
        <v>27</v>
      </c>
      <c r="H9" s="200"/>
      <c r="I9" s="215" t="s">
        <v>28</v>
      </c>
      <c r="J9" s="216"/>
      <c r="K9" s="215" t="s">
        <v>13</v>
      </c>
      <c r="L9" s="216"/>
      <c r="M9" s="215" t="s">
        <v>14</v>
      </c>
      <c r="N9" s="216"/>
    </row>
    <row r="10" spans="1:14" ht="15" thickBot="1">
      <c r="A10" s="212"/>
      <c r="B10" s="313"/>
      <c r="C10" s="238"/>
      <c r="D10" s="234"/>
      <c r="E10" s="214"/>
      <c r="F10" s="234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4" t="s">
        <v>16</v>
      </c>
      <c r="B11" s="101" t="s">
        <v>95</v>
      </c>
      <c r="C11" s="87">
        <v>4053</v>
      </c>
      <c r="D11" s="6">
        <f>5.91+2.352+0.093</f>
        <v>8.355</v>
      </c>
      <c r="E11" s="213">
        <v>29</v>
      </c>
      <c r="F11" s="217">
        <v>22.89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315"/>
      <c r="B12" s="106" t="s">
        <v>102</v>
      </c>
      <c r="C12" s="118">
        <v>1547</v>
      </c>
      <c r="D12" s="8">
        <f>3.94+0.784+0.093</f>
        <v>4.817</v>
      </c>
      <c r="E12" s="317"/>
      <c r="F12" s="209"/>
      <c r="G12" s="23"/>
      <c r="H12" s="24"/>
      <c r="I12" s="7"/>
      <c r="J12" s="8"/>
      <c r="K12" s="7"/>
      <c r="L12" s="8"/>
      <c r="M12" s="7"/>
      <c r="N12" s="8"/>
    </row>
    <row r="13" spans="1:14" ht="15.75" customHeight="1">
      <c r="A13" s="315"/>
      <c r="B13" s="106" t="s">
        <v>116</v>
      </c>
      <c r="C13" s="118">
        <v>1926</v>
      </c>
      <c r="D13" s="8">
        <v>581.27</v>
      </c>
      <c r="E13" s="317"/>
      <c r="F13" s="209"/>
      <c r="G13" s="23"/>
      <c r="H13" s="24"/>
      <c r="I13" s="7"/>
      <c r="J13" s="8"/>
      <c r="K13" s="7"/>
      <c r="L13" s="8"/>
      <c r="M13" s="7"/>
      <c r="N13" s="8"/>
    </row>
    <row r="14" spans="1:14" ht="16.5" customHeight="1" thickBot="1">
      <c r="A14" s="325"/>
      <c r="B14" s="104" t="s">
        <v>115</v>
      </c>
      <c r="C14" s="116">
        <v>21.1</v>
      </c>
      <c r="D14" s="22">
        <v>145.317</v>
      </c>
      <c r="E14" s="328"/>
      <c r="F14" s="243"/>
      <c r="G14" s="12"/>
      <c r="H14" s="17"/>
      <c r="I14" s="7"/>
      <c r="J14" s="8"/>
      <c r="K14" s="7"/>
      <c r="L14" s="8"/>
      <c r="M14" s="7"/>
      <c r="N14" s="8"/>
    </row>
    <row r="15" spans="1:14" ht="15" customHeight="1" thickTop="1">
      <c r="A15" s="314" t="s">
        <v>17</v>
      </c>
      <c r="B15" s="101" t="s">
        <v>95</v>
      </c>
      <c r="C15" s="117">
        <v>4218</v>
      </c>
      <c r="D15" s="6">
        <f>5.91+2.352+0.093</f>
        <v>8.355</v>
      </c>
      <c r="E15" s="316">
        <v>20</v>
      </c>
      <c r="F15" s="249">
        <v>22.89</v>
      </c>
      <c r="G15" s="25"/>
      <c r="H15" s="16"/>
      <c r="I15" s="14"/>
      <c r="J15" s="15"/>
      <c r="K15" s="14"/>
      <c r="L15" s="15"/>
      <c r="M15" s="14"/>
      <c r="N15" s="15"/>
    </row>
    <row r="16" spans="1:14" ht="15" customHeight="1">
      <c r="A16" s="315"/>
      <c r="B16" s="106" t="s">
        <v>102</v>
      </c>
      <c r="C16" s="118">
        <v>1822</v>
      </c>
      <c r="D16" s="8">
        <f>3.94+0.784+0.093</f>
        <v>4.817</v>
      </c>
      <c r="E16" s="317"/>
      <c r="F16" s="332"/>
      <c r="G16" s="23"/>
      <c r="H16" s="24"/>
      <c r="I16" s="7"/>
      <c r="J16" s="8"/>
      <c r="K16" s="7"/>
      <c r="L16" s="8"/>
      <c r="M16" s="7"/>
      <c r="N16" s="8"/>
    </row>
    <row r="17" spans="1:14" ht="15" customHeight="1">
      <c r="A17" s="315"/>
      <c r="B17" s="106" t="s">
        <v>116</v>
      </c>
      <c r="C17" s="118">
        <v>1438</v>
      </c>
      <c r="D17" s="8">
        <v>581.27</v>
      </c>
      <c r="E17" s="317"/>
      <c r="F17" s="332"/>
      <c r="G17" s="23"/>
      <c r="H17" s="24"/>
      <c r="I17" s="7"/>
      <c r="J17" s="8"/>
      <c r="K17" s="7"/>
      <c r="L17" s="8"/>
      <c r="M17" s="7"/>
      <c r="N17" s="8"/>
    </row>
    <row r="18" spans="1:14" ht="15" customHeight="1" thickBot="1">
      <c r="A18" s="325"/>
      <c r="B18" s="104" t="s">
        <v>115</v>
      </c>
      <c r="C18" s="116">
        <v>21.1</v>
      </c>
      <c r="D18" s="22">
        <v>145.317</v>
      </c>
      <c r="E18" s="328"/>
      <c r="F18" s="250"/>
      <c r="G18" s="12"/>
      <c r="H18" s="17"/>
      <c r="I18" s="21"/>
      <c r="J18" s="22"/>
      <c r="K18" s="21"/>
      <c r="L18" s="22"/>
      <c r="M18" s="21"/>
      <c r="N18" s="22"/>
    </row>
    <row r="19" spans="1:14" ht="15" customHeight="1" thickTop="1">
      <c r="A19" s="314" t="s">
        <v>18</v>
      </c>
      <c r="B19" s="101" t="s">
        <v>95</v>
      </c>
      <c r="C19" s="117">
        <v>4107</v>
      </c>
      <c r="D19" s="6">
        <f>5.91+2.352+0.093</f>
        <v>8.355</v>
      </c>
      <c r="E19" s="316">
        <v>26</v>
      </c>
      <c r="F19" s="249">
        <v>22.89</v>
      </c>
      <c r="G19" s="25"/>
      <c r="H19" s="16"/>
      <c r="I19" s="14"/>
      <c r="J19" s="15"/>
      <c r="K19" s="14"/>
      <c r="L19" s="15"/>
      <c r="M19" s="14"/>
      <c r="N19" s="15"/>
    </row>
    <row r="20" spans="1:14" ht="15" customHeight="1">
      <c r="A20" s="315"/>
      <c r="B20" s="106" t="s">
        <v>102</v>
      </c>
      <c r="C20" s="118">
        <v>1684</v>
      </c>
      <c r="D20" s="8">
        <f>3.94+0.784+0.093</f>
        <v>4.817</v>
      </c>
      <c r="E20" s="317"/>
      <c r="F20" s="332"/>
      <c r="G20" s="23"/>
      <c r="H20" s="24"/>
      <c r="I20" s="7"/>
      <c r="J20" s="8"/>
      <c r="K20" s="7"/>
      <c r="L20" s="8"/>
      <c r="M20" s="7"/>
      <c r="N20" s="8"/>
    </row>
    <row r="21" spans="1:14" ht="15" customHeight="1">
      <c r="A21" s="315"/>
      <c r="B21" s="106" t="s">
        <v>116</v>
      </c>
      <c r="C21" s="118">
        <v>0</v>
      </c>
      <c r="D21" s="8">
        <v>581.27</v>
      </c>
      <c r="E21" s="317"/>
      <c r="F21" s="332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325"/>
      <c r="B22" s="104" t="s">
        <v>115</v>
      </c>
      <c r="C22" s="116">
        <v>21.1</v>
      </c>
      <c r="D22" s="22">
        <v>145.317</v>
      </c>
      <c r="E22" s="328"/>
      <c r="F22" s="250"/>
      <c r="G22" s="12"/>
      <c r="H22" s="17"/>
      <c r="I22" s="21"/>
      <c r="J22" s="22"/>
      <c r="K22" s="21"/>
      <c r="L22" s="22"/>
      <c r="M22" s="21"/>
      <c r="N22" s="22"/>
    </row>
    <row r="23" spans="1:14" ht="15" customHeight="1" thickTop="1">
      <c r="A23" s="314" t="s">
        <v>19</v>
      </c>
      <c r="B23" s="101" t="s">
        <v>95</v>
      </c>
      <c r="C23" s="117">
        <v>2208</v>
      </c>
      <c r="D23" s="6">
        <f>5.91+2.352+0.093</f>
        <v>8.355</v>
      </c>
      <c r="E23" s="316">
        <v>18</v>
      </c>
      <c r="F23" s="249">
        <v>25.76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315"/>
      <c r="B24" s="106" t="s">
        <v>102</v>
      </c>
      <c r="C24" s="118">
        <v>750</v>
      </c>
      <c r="D24" s="8">
        <f>3.94+0.784+0.093</f>
        <v>4.817</v>
      </c>
      <c r="E24" s="317"/>
      <c r="F24" s="332"/>
      <c r="G24" s="23"/>
      <c r="H24" s="24"/>
      <c r="I24" s="7"/>
      <c r="J24" s="8"/>
      <c r="K24" s="7"/>
      <c r="L24" s="8"/>
      <c r="M24" s="7"/>
      <c r="N24" s="8"/>
    </row>
    <row r="25" spans="1:14" ht="15" customHeight="1">
      <c r="A25" s="315"/>
      <c r="B25" s="106" t="s">
        <v>116</v>
      </c>
      <c r="C25" s="118">
        <v>0</v>
      </c>
      <c r="D25" s="8">
        <v>581.27</v>
      </c>
      <c r="E25" s="317"/>
      <c r="F25" s="332"/>
      <c r="G25" s="23"/>
      <c r="H25" s="24"/>
      <c r="I25" s="7"/>
      <c r="J25" s="8"/>
      <c r="K25" s="7"/>
      <c r="L25" s="8"/>
      <c r="M25" s="7"/>
      <c r="N25" s="8"/>
    </row>
    <row r="26" spans="1:14" ht="13.5" thickBot="1">
      <c r="A26" s="325"/>
      <c r="B26" s="104" t="s">
        <v>115</v>
      </c>
      <c r="C26" s="116">
        <v>21.1</v>
      </c>
      <c r="D26" s="22">
        <v>145.317</v>
      </c>
      <c r="E26" s="328"/>
      <c r="F26" s="250"/>
      <c r="G26" s="12"/>
      <c r="H26" s="17"/>
      <c r="I26" s="21"/>
      <c r="J26" s="22"/>
      <c r="K26" s="21"/>
      <c r="L26" s="22"/>
      <c r="M26" s="21"/>
      <c r="N26" s="22"/>
    </row>
    <row r="27" spans="1:14" ht="13.5" thickTop="1">
      <c r="A27" s="314" t="s">
        <v>20</v>
      </c>
      <c r="B27" s="101" t="s">
        <v>95</v>
      </c>
      <c r="C27" s="117">
        <v>779</v>
      </c>
      <c r="D27" s="6">
        <f>5.91+2.352+0.093</f>
        <v>8.355</v>
      </c>
      <c r="E27" s="316">
        <v>31</v>
      </c>
      <c r="F27" s="249">
        <v>25.76</v>
      </c>
      <c r="G27" s="25"/>
      <c r="H27" s="16"/>
      <c r="I27" s="14"/>
      <c r="J27" s="15"/>
      <c r="K27" s="14"/>
      <c r="L27" s="15"/>
      <c r="M27" s="14"/>
      <c r="N27" s="15"/>
    </row>
    <row r="28" spans="1:14" ht="12.75">
      <c r="A28" s="315"/>
      <c r="B28" s="106" t="s">
        <v>102</v>
      </c>
      <c r="C28" s="118">
        <v>122</v>
      </c>
      <c r="D28" s="8">
        <f>3.94+0.784+0.093</f>
        <v>4.817</v>
      </c>
      <c r="E28" s="317"/>
      <c r="F28" s="332"/>
      <c r="G28" s="23"/>
      <c r="H28" s="24"/>
      <c r="I28" s="7"/>
      <c r="J28" s="8"/>
      <c r="K28" s="7"/>
      <c r="L28" s="8"/>
      <c r="M28" s="7"/>
      <c r="N28" s="8"/>
    </row>
    <row r="29" spans="1:14" ht="12.75">
      <c r="A29" s="315"/>
      <c r="B29" s="106" t="s">
        <v>116</v>
      </c>
      <c r="C29" s="118">
        <v>0</v>
      </c>
      <c r="D29" s="8">
        <v>581.27</v>
      </c>
      <c r="E29" s="317"/>
      <c r="F29" s="332"/>
      <c r="G29" s="23"/>
      <c r="H29" s="24"/>
      <c r="I29" s="7"/>
      <c r="J29" s="8"/>
      <c r="K29" s="7"/>
      <c r="L29" s="8"/>
      <c r="M29" s="7"/>
      <c r="N29" s="8"/>
    </row>
    <row r="30" spans="1:14" ht="13.5" thickBot="1">
      <c r="A30" s="325"/>
      <c r="B30" s="104" t="s">
        <v>115</v>
      </c>
      <c r="C30" s="116">
        <v>21.1</v>
      </c>
      <c r="D30" s="22">
        <v>145.317</v>
      </c>
      <c r="E30" s="328"/>
      <c r="F30" s="250"/>
      <c r="G30" s="21"/>
      <c r="H30" s="22"/>
      <c r="I30" s="21"/>
      <c r="J30" s="22"/>
      <c r="K30" s="21"/>
      <c r="L30" s="22"/>
      <c r="M30" s="21"/>
      <c r="N30" s="22"/>
    </row>
    <row r="31" spans="1:14" ht="13.5" thickTop="1">
      <c r="A31" s="314" t="s">
        <v>69</v>
      </c>
      <c r="B31" s="101" t="s">
        <v>95</v>
      </c>
      <c r="C31" s="117">
        <v>673</v>
      </c>
      <c r="D31" s="6">
        <f>5.91+2.352+0.093</f>
        <v>8.355</v>
      </c>
      <c r="E31" s="316">
        <v>26</v>
      </c>
      <c r="F31" s="249">
        <v>25.76</v>
      </c>
      <c r="G31" s="25"/>
      <c r="H31" s="16"/>
      <c r="I31" s="14"/>
      <c r="J31" s="15"/>
      <c r="K31" s="14"/>
      <c r="L31" s="15"/>
      <c r="M31" s="14"/>
      <c r="N31" s="15"/>
    </row>
    <row r="32" spans="1:14" ht="12.75">
      <c r="A32" s="315"/>
      <c r="B32" s="106" t="s">
        <v>102</v>
      </c>
      <c r="C32" s="118">
        <v>100</v>
      </c>
      <c r="D32" s="8">
        <f>3.94+0.784+0.093</f>
        <v>4.817</v>
      </c>
      <c r="E32" s="317"/>
      <c r="F32" s="332"/>
      <c r="G32" s="23"/>
      <c r="H32" s="24"/>
      <c r="I32" s="7"/>
      <c r="J32" s="8"/>
      <c r="K32" s="7"/>
      <c r="L32" s="8"/>
      <c r="M32" s="7"/>
      <c r="N32" s="8"/>
    </row>
    <row r="33" spans="1:14" ht="12.75">
      <c r="A33" s="315"/>
      <c r="B33" s="106" t="s">
        <v>116</v>
      </c>
      <c r="C33" s="118">
        <v>0</v>
      </c>
      <c r="D33" s="8">
        <v>581.27</v>
      </c>
      <c r="E33" s="317"/>
      <c r="F33" s="332"/>
      <c r="G33" s="23"/>
      <c r="H33" s="24"/>
      <c r="I33" s="7"/>
      <c r="J33" s="8"/>
      <c r="K33" s="7"/>
      <c r="L33" s="8"/>
      <c r="M33" s="7"/>
      <c r="N33" s="8"/>
    </row>
    <row r="34" spans="1:14" ht="13.5" thickBot="1">
      <c r="A34" s="325"/>
      <c r="B34" s="104" t="s">
        <v>115</v>
      </c>
      <c r="C34" s="116">
        <v>21.1</v>
      </c>
      <c r="D34" s="22">
        <v>145.317</v>
      </c>
      <c r="E34" s="328"/>
      <c r="F34" s="250"/>
      <c r="G34" s="21"/>
      <c r="H34" s="22"/>
      <c r="I34" s="21"/>
      <c r="J34" s="22"/>
      <c r="K34" s="21"/>
      <c r="L34" s="22"/>
      <c r="M34" s="21"/>
      <c r="N34" s="22"/>
    </row>
    <row r="35" spans="1:14" ht="13.5" thickTop="1">
      <c r="A35" s="314" t="s">
        <v>70</v>
      </c>
      <c r="B35" s="108" t="s">
        <v>95</v>
      </c>
      <c r="C35" s="117">
        <v>499</v>
      </c>
      <c r="D35" s="6">
        <f>5.91+2.352+0.093</f>
        <v>8.355</v>
      </c>
      <c r="E35" s="316">
        <v>28</v>
      </c>
      <c r="F35" s="233">
        <v>25.76</v>
      </c>
      <c r="G35" s="25"/>
      <c r="H35" s="16"/>
      <c r="I35" s="14"/>
      <c r="J35" s="15"/>
      <c r="K35" s="14"/>
      <c r="L35" s="15"/>
      <c r="M35" s="14"/>
      <c r="N35" s="15"/>
    </row>
    <row r="36" spans="1:14" ht="12.75">
      <c r="A36" s="315"/>
      <c r="B36" s="104" t="s">
        <v>96</v>
      </c>
      <c r="C36" s="118">
        <v>88</v>
      </c>
      <c r="D36" s="8">
        <f>3.94+0.784+0.093</f>
        <v>4.817</v>
      </c>
      <c r="E36" s="317"/>
      <c r="F36" s="209"/>
      <c r="G36" s="23"/>
      <c r="H36" s="24"/>
      <c r="I36" s="7"/>
      <c r="J36" s="8"/>
      <c r="K36" s="7"/>
      <c r="L36" s="8"/>
      <c r="M36" s="7"/>
      <c r="N36" s="8"/>
    </row>
    <row r="37" spans="1:14" ht="12.75">
      <c r="A37" s="325"/>
      <c r="B37" s="104" t="s">
        <v>108</v>
      </c>
      <c r="C37" s="116">
        <v>21.1</v>
      </c>
      <c r="D37" s="22">
        <v>145.317</v>
      </c>
      <c r="E37" s="328"/>
      <c r="F37" s="243"/>
      <c r="G37" s="21"/>
      <c r="H37" s="22"/>
      <c r="I37" s="21"/>
      <c r="J37" s="22"/>
      <c r="K37" s="21"/>
      <c r="L37" s="22"/>
      <c r="M37" s="21"/>
      <c r="N37" s="22"/>
    </row>
    <row r="38" spans="1:14" ht="12.75">
      <c r="A38" s="314" t="s">
        <v>22</v>
      </c>
      <c r="B38" s="108" t="s">
        <v>95</v>
      </c>
      <c r="C38" s="117">
        <v>514</v>
      </c>
      <c r="D38" s="15">
        <f>6.04+2.352+0.093</f>
        <v>8.485</v>
      </c>
      <c r="E38" s="316">
        <v>26</v>
      </c>
      <c r="F38" s="233">
        <v>25.76</v>
      </c>
      <c r="G38" s="316"/>
      <c r="H38" s="233"/>
      <c r="I38" s="21"/>
      <c r="J38" s="22"/>
      <c r="K38" s="21"/>
      <c r="L38" s="22"/>
      <c r="M38" s="21"/>
      <c r="N38" s="22"/>
    </row>
    <row r="39" spans="1:14" ht="12.75">
      <c r="A39" s="315"/>
      <c r="B39" s="104" t="s">
        <v>96</v>
      </c>
      <c r="C39" s="118">
        <v>86</v>
      </c>
      <c r="D39" s="8">
        <f>4.03+0.784+0.093</f>
        <v>4.907</v>
      </c>
      <c r="E39" s="317"/>
      <c r="F39" s="209"/>
      <c r="G39" s="317"/>
      <c r="H39" s="209"/>
      <c r="I39" s="21"/>
      <c r="J39" s="22"/>
      <c r="K39" s="21"/>
      <c r="L39" s="22"/>
      <c r="M39" s="21"/>
      <c r="N39" s="22"/>
    </row>
    <row r="40" spans="1:14" ht="12.75">
      <c r="A40" s="325"/>
      <c r="B40" s="104" t="s">
        <v>108</v>
      </c>
      <c r="C40" s="116">
        <v>21.1</v>
      </c>
      <c r="D40" s="22">
        <v>145.317</v>
      </c>
      <c r="E40" s="328"/>
      <c r="F40" s="243"/>
      <c r="G40" s="328"/>
      <c r="H40" s="243"/>
      <c r="I40" s="4"/>
      <c r="J40" s="5"/>
      <c r="K40" s="4"/>
      <c r="L40" s="5"/>
      <c r="M40" s="4"/>
      <c r="N40" s="5"/>
    </row>
    <row r="41" spans="1:14" ht="12.75">
      <c r="A41" s="314" t="s">
        <v>23</v>
      </c>
      <c r="B41" s="108" t="s">
        <v>95</v>
      </c>
      <c r="C41" s="117">
        <v>602</v>
      </c>
      <c r="D41" s="15">
        <f>6.04+2.352+0.093</f>
        <v>8.485</v>
      </c>
      <c r="E41" s="316">
        <v>29</v>
      </c>
      <c r="F41" s="233">
        <v>25.76</v>
      </c>
      <c r="G41" s="21"/>
      <c r="H41" s="22"/>
      <c r="I41" s="4"/>
      <c r="J41" s="5"/>
      <c r="K41" s="4"/>
      <c r="L41" s="5"/>
      <c r="M41" s="4"/>
      <c r="N41" s="5"/>
    </row>
    <row r="42" spans="1:14" ht="12.75">
      <c r="A42" s="315"/>
      <c r="B42" s="104" t="s">
        <v>96</v>
      </c>
      <c r="C42" s="118">
        <v>111</v>
      </c>
      <c r="D42" s="8">
        <f>4.03+0.784+0.093</f>
        <v>4.907</v>
      </c>
      <c r="E42" s="317"/>
      <c r="F42" s="209"/>
      <c r="G42" s="21"/>
      <c r="H42" s="22"/>
      <c r="I42" s="4"/>
      <c r="J42" s="5"/>
      <c r="K42" s="4"/>
      <c r="L42" s="5"/>
      <c r="M42" s="4"/>
      <c r="N42" s="5"/>
    </row>
    <row r="43" spans="1:14" ht="12.75">
      <c r="A43" s="325"/>
      <c r="B43" s="104" t="s">
        <v>108</v>
      </c>
      <c r="C43" s="116">
        <v>21.11</v>
      </c>
      <c r="D43" s="22">
        <v>145.317</v>
      </c>
      <c r="E43" s="328"/>
      <c r="F43" s="243"/>
      <c r="G43" s="4"/>
      <c r="H43" s="5"/>
      <c r="I43" s="4"/>
      <c r="J43" s="5"/>
      <c r="K43" s="4"/>
      <c r="L43" s="5"/>
      <c r="M43" s="4"/>
      <c r="N43" s="5"/>
    </row>
    <row r="44" spans="1:14" ht="12.75">
      <c r="A44" s="314" t="s">
        <v>24</v>
      </c>
      <c r="B44" s="108" t="s">
        <v>95</v>
      </c>
      <c r="C44" s="117">
        <v>1935</v>
      </c>
      <c r="D44" s="15">
        <f>6.04+2.352+0.093</f>
        <v>8.485</v>
      </c>
      <c r="E44" s="316">
        <v>32</v>
      </c>
      <c r="F44" s="233">
        <v>25.76</v>
      </c>
      <c r="G44" s="4"/>
      <c r="H44" s="5"/>
      <c r="I44" s="4"/>
      <c r="J44" s="5"/>
      <c r="K44" s="4"/>
      <c r="L44" s="5"/>
      <c r="M44" s="4"/>
      <c r="N44" s="5"/>
    </row>
    <row r="45" spans="1:14" ht="12.75">
      <c r="A45" s="315"/>
      <c r="B45" s="104" t="s">
        <v>96</v>
      </c>
      <c r="C45" s="118">
        <v>701</v>
      </c>
      <c r="D45" s="8">
        <f>4.03+0.784+0.093</f>
        <v>4.907</v>
      </c>
      <c r="E45" s="317"/>
      <c r="F45" s="209"/>
      <c r="G45" s="4"/>
      <c r="H45" s="5"/>
      <c r="I45" s="4"/>
      <c r="J45" s="5"/>
      <c r="K45" s="4"/>
      <c r="L45" s="5"/>
      <c r="M45" s="4"/>
      <c r="N45" s="5"/>
    </row>
    <row r="46" spans="1:14" ht="12.75">
      <c r="A46" s="325"/>
      <c r="B46" s="104" t="s">
        <v>108</v>
      </c>
      <c r="C46" s="116">
        <v>21.1</v>
      </c>
      <c r="D46" s="22">
        <v>145.317</v>
      </c>
      <c r="E46" s="328"/>
      <c r="F46" s="243"/>
      <c r="G46" s="4"/>
      <c r="H46" s="5"/>
      <c r="I46" s="4"/>
      <c r="J46" s="5"/>
      <c r="K46" s="4"/>
      <c r="L46" s="5"/>
      <c r="M46" s="4"/>
      <c r="N46" s="5"/>
    </row>
    <row r="47" spans="1:14" ht="12.75">
      <c r="A47" s="314" t="s">
        <v>25</v>
      </c>
      <c r="B47" s="108" t="s">
        <v>95</v>
      </c>
      <c r="C47" s="117">
        <v>3338</v>
      </c>
      <c r="D47" s="15">
        <f>6.04+2.352+0.093</f>
        <v>8.485</v>
      </c>
      <c r="E47" s="316">
        <v>34</v>
      </c>
      <c r="F47" s="233">
        <v>25.76</v>
      </c>
      <c r="G47" s="4"/>
      <c r="H47" s="5"/>
      <c r="I47" s="4"/>
      <c r="J47" s="5"/>
      <c r="K47" s="4"/>
      <c r="L47" s="5"/>
      <c r="M47" s="4"/>
      <c r="N47" s="5"/>
    </row>
    <row r="48" spans="1:14" ht="12.75">
      <c r="A48" s="315"/>
      <c r="B48" s="104" t="s">
        <v>96</v>
      </c>
      <c r="C48" s="118">
        <v>1334</v>
      </c>
      <c r="D48" s="8">
        <f>4.03+0.784+0.093</f>
        <v>4.907</v>
      </c>
      <c r="E48" s="317"/>
      <c r="F48" s="209"/>
      <c r="G48" s="4"/>
      <c r="H48" s="5"/>
      <c r="I48" s="4"/>
      <c r="J48" s="5"/>
      <c r="K48" s="4"/>
      <c r="L48" s="5"/>
      <c r="M48" s="4"/>
      <c r="N48" s="5"/>
    </row>
    <row r="49" spans="1:14" ht="12.75">
      <c r="A49" s="325"/>
      <c r="B49" s="104" t="s">
        <v>108</v>
      </c>
      <c r="C49" s="116">
        <v>21.1</v>
      </c>
      <c r="D49" s="22">
        <v>145.317</v>
      </c>
      <c r="E49" s="328"/>
      <c r="F49" s="243"/>
      <c r="G49" s="4"/>
      <c r="H49" s="5"/>
      <c r="I49" s="4"/>
      <c r="J49" s="5"/>
      <c r="K49" s="4"/>
      <c r="L49" s="5"/>
      <c r="M49" s="4"/>
      <c r="N49" s="5"/>
    </row>
    <row r="50" spans="1:14" ht="12.75">
      <c r="A50" s="314" t="s">
        <v>26</v>
      </c>
      <c r="B50" s="108" t="s">
        <v>95</v>
      </c>
      <c r="C50" s="117"/>
      <c r="D50" s="15"/>
      <c r="E50" s="316"/>
      <c r="F50" s="233"/>
      <c r="G50" s="14"/>
      <c r="H50" s="15"/>
      <c r="I50" s="14"/>
      <c r="J50" s="15"/>
      <c r="K50" s="14"/>
      <c r="L50" s="15"/>
      <c r="M50" s="14"/>
      <c r="N50" s="15"/>
    </row>
    <row r="51" spans="1:14" ht="12.75">
      <c r="A51" s="315"/>
      <c r="B51" s="104" t="s">
        <v>96</v>
      </c>
      <c r="C51" s="118"/>
      <c r="D51" s="8"/>
      <c r="E51" s="317"/>
      <c r="F51" s="209"/>
      <c r="G51" s="14"/>
      <c r="H51" s="15"/>
      <c r="I51" s="14"/>
      <c r="J51" s="15"/>
      <c r="K51" s="14"/>
      <c r="L51" s="15"/>
      <c r="M51" s="14"/>
      <c r="N51" s="15"/>
    </row>
    <row r="52" spans="1:14" ht="13.5" thickBot="1">
      <c r="A52" s="337"/>
      <c r="B52" s="104" t="s">
        <v>108</v>
      </c>
      <c r="C52" s="116"/>
      <c r="D52" s="22"/>
      <c r="E52" s="214"/>
      <c r="F52" s="234"/>
      <c r="G52" s="2"/>
      <c r="H52" s="3"/>
      <c r="I52" s="2"/>
      <c r="J52" s="3"/>
      <c r="K52" s="2"/>
      <c r="L52" s="3"/>
      <c r="M52" s="2"/>
      <c r="N52" s="3"/>
    </row>
    <row r="53" spans="1:14" ht="17.25" customHeight="1" thickTop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37" customFormat="1" ht="12.75">
      <c r="A54" s="218" t="s">
        <v>32</v>
      </c>
      <c r="B54" s="218"/>
      <c r="C54" s="218"/>
      <c r="D54" s="219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s="37" customFormat="1" ht="12.75">
      <c r="A55" s="33"/>
      <c r="B55" s="32" t="s">
        <v>33</v>
      </c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s="37" customFormat="1" ht="12.75">
      <c r="A56" s="33"/>
      <c r="B56" s="218" t="s">
        <v>35</v>
      </c>
      <c r="C56" s="218"/>
      <c r="D56" s="218"/>
      <c r="E56" s="219"/>
      <c r="F56" s="33"/>
      <c r="G56" s="33"/>
      <c r="H56" s="33"/>
      <c r="I56" s="33"/>
      <c r="J56" s="33"/>
      <c r="K56" s="33"/>
      <c r="L56" s="33"/>
      <c r="M56" s="33"/>
      <c r="N56" s="33"/>
    </row>
    <row r="57" spans="1:14" s="37" customFormat="1" ht="12.75">
      <c r="A57" s="33"/>
      <c r="B57" s="218" t="s">
        <v>34</v>
      </c>
      <c r="C57" s="218"/>
      <c r="D57" s="218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4.25">
      <c r="A58" s="26"/>
      <c r="B58" s="26"/>
      <c r="C58" s="26"/>
      <c r="D58" s="26"/>
      <c r="E58" s="26"/>
      <c r="F58" s="26"/>
      <c r="G58" s="26"/>
      <c r="H58" s="1"/>
      <c r="I58" s="1"/>
      <c r="J58" s="1"/>
      <c r="K58" s="1"/>
      <c r="L58" s="1"/>
      <c r="M58" s="1"/>
      <c r="N58" s="1"/>
    </row>
    <row r="59" spans="1:7" ht="14.25">
      <c r="A59" s="30"/>
      <c r="B59" s="30"/>
      <c r="C59" s="30"/>
      <c r="D59" s="30"/>
      <c r="E59" s="30"/>
      <c r="F59" s="30"/>
      <c r="G59" s="30"/>
    </row>
    <row r="60" spans="1:7" ht="14.25">
      <c r="A60" s="30"/>
      <c r="B60" s="30"/>
      <c r="C60" s="30"/>
      <c r="D60" s="30"/>
      <c r="E60" s="30"/>
      <c r="F60" s="30"/>
      <c r="G60" s="30"/>
    </row>
  </sheetData>
  <mergeCells count="57">
    <mergeCell ref="A38:A40"/>
    <mergeCell ref="A41:A43"/>
    <mergeCell ref="E41:E43"/>
    <mergeCell ref="F41:F43"/>
    <mergeCell ref="G9:H9"/>
    <mergeCell ref="B56:E56"/>
    <mergeCell ref="B57:D57"/>
    <mergeCell ref="A54:D54"/>
    <mergeCell ref="A31:A34"/>
    <mergeCell ref="E31:E34"/>
    <mergeCell ref="A35:A37"/>
    <mergeCell ref="E35:E37"/>
    <mergeCell ref="A44:A46"/>
    <mergeCell ref="E44:E46"/>
    <mergeCell ref="A11:A14"/>
    <mergeCell ref="A15:A18"/>
    <mergeCell ref="E11:E14"/>
    <mergeCell ref="F9:F10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I1:K1"/>
    <mergeCell ref="I2:K2"/>
    <mergeCell ref="I3:K3"/>
    <mergeCell ref="K9:L9"/>
    <mergeCell ref="A27:A30"/>
    <mergeCell ref="E27:E30"/>
    <mergeCell ref="F27:F30"/>
    <mergeCell ref="F11:F14"/>
    <mergeCell ref="E15:E18"/>
    <mergeCell ref="F15:F18"/>
    <mergeCell ref="A23:A26"/>
    <mergeCell ref="E23:E26"/>
    <mergeCell ref="A19:A22"/>
    <mergeCell ref="E19:E22"/>
    <mergeCell ref="F44:F46"/>
    <mergeCell ref="F19:F22"/>
    <mergeCell ref="F23:F26"/>
    <mergeCell ref="F31:F34"/>
    <mergeCell ref="F35:F37"/>
    <mergeCell ref="G38:G40"/>
    <mergeCell ref="H38:H40"/>
    <mergeCell ref="E38:E40"/>
    <mergeCell ref="F38:F40"/>
    <mergeCell ref="A50:A52"/>
    <mergeCell ref="E50:E52"/>
    <mergeCell ref="F50:F52"/>
    <mergeCell ref="E47:E49"/>
    <mergeCell ref="F47:F49"/>
    <mergeCell ref="A47:A49"/>
  </mergeCells>
  <printOptions/>
  <pageMargins left="0.32" right="0.24" top="0.3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2014-11-05T14:06:38Z</cp:lastPrinted>
  <dcterms:created xsi:type="dcterms:W3CDTF">2013-02-08T07:46:47Z</dcterms:created>
  <dcterms:modified xsi:type="dcterms:W3CDTF">2015-12-21T10:10:46Z</dcterms:modified>
  <cp:category/>
  <cp:version/>
  <cp:contentType/>
  <cp:contentStatus/>
</cp:coreProperties>
</file>